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B6722B9D-4417-4399-8212-8D479A2AAE16}" xr6:coauthVersionLast="36" xr6:coauthVersionMax="36" xr10:uidLastSave="{00000000-0000-0000-0000-000000000000}"/>
  <bookViews>
    <workbookView xWindow="0" yWindow="0" windowWidth="23040" windowHeight="8148" xr2:uid="{00000000-000D-0000-FFFF-FFFF00000000}"/>
  </bookViews>
  <sheets>
    <sheet name="Raport_elev" sheetId="1" r:id="rId1"/>
    <sheet name="Dashboard" sheetId="2" r:id="rId2"/>
    <sheet name="BAREM" sheetId="3" r:id="rId3"/>
    <sheet name="Instrucțiuni" sheetId="4" r:id="rId4"/>
    <sheet name="Elevi" sheetId="5" r:id="rId5"/>
    <sheet name="Atletism" sheetId="6" r:id="rId6"/>
    <sheet name="Jocuri_sportive" sheetId="7" r:id="rId7"/>
    <sheet name="Evaluare_finală" sheetId="8" r:id="rId8"/>
    <sheet name="Analiza" sheetId="9" r:id="rId9"/>
  </sheets>
  <definedNames>
    <definedName name="_xlnm._FilterDatabase" localSheetId="4" hidden="1">Elevi!$B$1:$D$31</definedName>
  </definedNames>
  <calcPr calcId="191029"/>
</workbook>
</file>

<file path=xl/calcChain.xml><?xml version="1.0" encoding="utf-8"?>
<calcChain xmlns="http://schemas.openxmlformats.org/spreadsheetml/2006/main">
  <c r="G3" i="9" l="1"/>
  <c r="F3" i="9"/>
  <c r="E3" i="9"/>
  <c r="D3" i="9"/>
  <c r="C3" i="9"/>
  <c r="B3" i="9"/>
  <c r="G2" i="9" l="1"/>
  <c r="F7" i="2" s="1"/>
  <c r="F2" i="9"/>
  <c r="E2" i="9"/>
  <c r="B7" i="2" s="1"/>
  <c r="D2" i="9"/>
  <c r="B6" i="2" s="1"/>
  <c r="C2" i="9"/>
  <c r="F5" i="2" s="1"/>
  <c r="B2" i="9"/>
  <c r="B4" i="2" s="1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B2" i="8"/>
  <c r="G31" i="7"/>
  <c r="B31" i="7"/>
  <c r="G30" i="7"/>
  <c r="B30" i="7"/>
  <c r="G29" i="7"/>
  <c r="B29" i="7"/>
  <c r="G28" i="7"/>
  <c r="B28" i="7"/>
  <c r="G27" i="7"/>
  <c r="B27" i="7"/>
  <c r="G26" i="7"/>
  <c r="B26" i="7"/>
  <c r="G25" i="7"/>
  <c r="B25" i="7"/>
  <c r="G24" i="7"/>
  <c r="B24" i="7"/>
  <c r="G23" i="7"/>
  <c r="B23" i="7"/>
  <c r="G22" i="7"/>
  <c r="B22" i="7"/>
  <c r="G21" i="7"/>
  <c r="B21" i="7"/>
  <c r="G20" i="7"/>
  <c r="B20" i="7"/>
  <c r="G19" i="7"/>
  <c r="B19" i="7"/>
  <c r="G18" i="7"/>
  <c r="B18" i="7"/>
  <c r="G17" i="7"/>
  <c r="B17" i="7"/>
  <c r="G16" i="7"/>
  <c r="B16" i="7"/>
  <c r="G15" i="7"/>
  <c r="B15" i="7"/>
  <c r="G14" i="7"/>
  <c r="B14" i="7"/>
  <c r="G13" i="7"/>
  <c r="B13" i="7"/>
  <c r="G12" i="7"/>
  <c r="B12" i="7"/>
  <c r="G11" i="7"/>
  <c r="B11" i="7"/>
  <c r="G10" i="7"/>
  <c r="B10" i="7"/>
  <c r="G9" i="7"/>
  <c r="B9" i="7"/>
  <c r="G8" i="7"/>
  <c r="B8" i="7"/>
  <c r="G7" i="7"/>
  <c r="B7" i="7"/>
  <c r="G6" i="7"/>
  <c r="B6" i="7"/>
  <c r="G5" i="7"/>
  <c r="B5" i="7"/>
  <c r="G4" i="7"/>
  <c r="B4" i="7"/>
  <c r="G3" i="7"/>
  <c r="B3" i="7"/>
  <c r="G2" i="7"/>
  <c r="B2" i="7"/>
  <c r="Q31" i="6"/>
  <c r="P31" i="6"/>
  <c r="O31" i="6"/>
  <c r="N31" i="6"/>
  <c r="M31" i="6"/>
  <c r="L31" i="6"/>
  <c r="D31" i="6"/>
  <c r="B31" i="6"/>
  <c r="Q30" i="6"/>
  <c r="P30" i="6"/>
  <c r="O30" i="6"/>
  <c r="N30" i="6"/>
  <c r="M30" i="6"/>
  <c r="L30" i="6"/>
  <c r="D30" i="6"/>
  <c r="B30" i="6"/>
  <c r="Q29" i="6"/>
  <c r="N29" i="6"/>
  <c r="M29" i="6"/>
  <c r="L29" i="6"/>
  <c r="D29" i="6"/>
  <c r="P29" i="6" s="1"/>
  <c r="B29" i="6"/>
  <c r="N28" i="6"/>
  <c r="M28" i="6"/>
  <c r="L28" i="6"/>
  <c r="D28" i="6"/>
  <c r="Q28" i="6" s="1"/>
  <c r="B28" i="6"/>
  <c r="N27" i="6"/>
  <c r="M27" i="6"/>
  <c r="L27" i="6"/>
  <c r="D27" i="6"/>
  <c r="Q27" i="6" s="1"/>
  <c r="B27" i="6"/>
  <c r="N26" i="6"/>
  <c r="M26" i="6"/>
  <c r="L26" i="6"/>
  <c r="D26" i="6"/>
  <c r="Q26" i="6" s="1"/>
  <c r="B26" i="6"/>
  <c r="N25" i="6"/>
  <c r="M25" i="6"/>
  <c r="L25" i="6"/>
  <c r="D25" i="6"/>
  <c r="Q25" i="6" s="1"/>
  <c r="B25" i="6"/>
  <c r="N24" i="6"/>
  <c r="M24" i="6"/>
  <c r="L24" i="6"/>
  <c r="D24" i="6"/>
  <c r="Q24" i="6" s="1"/>
  <c r="B24" i="6"/>
  <c r="N23" i="6"/>
  <c r="M23" i="6"/>
  <c r="L23" i="6"/>
  <c r="D23" i="6"/>
  <c r="Q23" i="6" s="1"/>
  <c r="B23" i="6"/>
  <c r="Q22" i="6"/>
  <c r="N22" i="6"/>
  <c r="M22" i="6"/>
  <c r="L22" i="6"/>
  <c r="D22" i="6"/>
  <c r="O22" i="6" s="1"/>
  <c r="B22" i="6"/>
  <c r="Q21" i="6"/>
  <c r="P21" i="6"/>
  <c r="N21" i="6"/>
  <c r="M21" i="6"/>
  <c r="L21" i="6"/>
  <c r="D21" i="6"/>
  <c r="O21" i="6" s="1"/>
  <c r="B21" i="6"/>
  <c r="P20" i="6"/>
  <c r="N20" i="6"/>
  <c r="M20" i="6"/>
  <c r="L20" i="6"/>
  <c r="D20" i="6"/>
  <c r="Q20" i="6" s="1"/>
  <c r="B20" i="6"/>
  <c r="N19" i="6"/>
  <c r="M19" i="6"/>
  <c r="L19" i="6"/>
  <c r="D19" i="6"/>
  <c r="Q19" i="6" s="1"/>
  <c r="B19" i="6"/>
  <c r="N18" i="6"/>
  <c r="M18" i="6"/>
  <c r="L18" i="6"/>
  <c r="D18" i="6"/>
  <c r="Q18" i="6" s="1"/>
  <c r="B18" i="6"/>
  <c r="N17" i="6"/>
  <c r="M17" i="6"/>
  <c r="L17" i="6"/>
  <c r="D17" i="6"/>
  <c r="Q17" i="6" s="1"/>
  <c r="B17" i="6"/>
  <c r="N16" i="6"/>
  <c r="M16" i="6"/>
  <c r="L16" i="6"/>
  <c r="D16" i="6"/>
  <c r="Q16" i="6" s="1"/>
  <c r="B16" i="6"/>
  <c r="N15" i="6"/>
  <c r="M15" i="6"/>
  <c r="L15" i="6"/>
  <c r="D15" i="6"/>
  <c r="Q15" i="6" s="1"/>
  <c r="B15" i="6"/>
  <c r="P14" i="6"/>
  <c r="N14" i="6"/>
  <c r="M14" i="6"/>
  <c r="L14" i="6"/>
  <c r="D14" i="6"/>
  <c r="Q14" i="6" s="1"/>
  <c r="B14" i="6"/>
  <c r="N13" i="6"/>
  <c r="M13" i="6"/>
  <c r="L13" i="6"/>
  <c r="D13" i="6"/>
  <c r="Q13" i="6" s="1"/>
  <c r="B13" i="6"/>
  <c r="N12" i="6"/>
  <c r="M12" i="6"/>
  <c r="L12" i="6"/>
  <c r="D12" i="6"/>
  <c r="Q12" i="6" s="1"/>
  <c r="B12" i="6"/>
  <c r="O11" i="6"/>
  <c r="N11" i="6"/>
  <c r="M11" i="6"/>
  <c r="L11" i="6"/>
  <c r="D11" i="6"/>
  <c r="Q11" i="6" s="1"/>
  <c r="B11" i="6"/>
  <c r="N10" i="6"/>
  <c r="M10" i="6"/>
  <c r="L10" i="6"/>
  <c r="D10" i="6"/>
  <c r="Q10" i="6" s="1"/>
  <c r="B10" i="6"/>
  <c r="N9" i="6"/>
  <c r="M9" i="6"/>
  <c r="L9" i="6"/>
  <c r="D9" i="6"/>
  <c r="Q9" i="6" s="1"/>
  <c r="B9" i="6"/>
  <c r="N8" i="6"/>
  <c r="M8" i="6"/>
  <c r="L8" i="6"/>
  <c r="D8" i="6"/>
  <c r="Q8" i="6" s="1"/>
  <c r="B8" i="6"/>
  <c r="N7" i="6"/>
  <c r="M7" i="6"/>
  <c r="L7" i="6"/>
  <c r="D7" i="6"/>
  <c r="Q7" i="6" s="1"/>
  <c r="B7" i="6"/>
  <c r="N6" i="6"/>
  <c r="M6" i="6"/>
  <c r="L6" i="6"/>
  <c r="D6" i="6"/>
  <c r="Q6" i="6" s="1"/>
  <c r="B6" i="6"/>
  <c r="N5" i="6"/>
  <c r="M5" i="6"/>
  <c r="L5" i="6"/>
  <c r="D5" i="6"/>
  <c r="Q5" i="6" s="1"/>
  <c r="B5" i="6"/>
  <c r="N4" i="6"/>
  <c r="M4" i="6"/>
  <c r="L4" i="6"/>
  <c r="D4" i="6"/>
  <c r="Q4" i="6" s="1"/>
  <c r="B4" i="6"/>
  <c r="N3" i="6"/>
  <c r="M3" i="6"/>
  <c r="L3" i="6"/>
  <c r="D3" i="6"/>
  <c r="Q3" i="6" s="1"/>
  <c r="B3" i="6"/>
  <c r="N2" i="6"/>
  <c r="M2" i="6"/>
  <c r="L2" i="6"/>
  <c r="D2" i="6"/>
  <c r="Q2" i="6" s="1"/>
  <c r="B2" i="6"/>
  <c r="B8" i="2"/>
  <c r="E7" i="2"/>
  <c r="F6" i="2"/>
  <c r="E6" i="2"/>
  <c r="E5" i="2"/>
  <c r="F4" i="9" l="1"/>
  <c r="O26" i="6"/>
  <c r="B6" i="1"/>
  <c r="H6" i="1" s="1"/>
  <c r="O2" i="6"/>
  <c r="E6" i="1" s="1"/>
  <c r="O6" i="6"/>
  <c r="O10" i="6"/>
  <c r="O13" i="6"/>
  <c r="R13" i="6" s="1"/>
  <c r="O15" i="6"/>
  <c r="R15" i="6" s="1"/>
  <c r="O16" i="6"/>
  <c r="O18" i="6"/>
  <c r="O19" i="6"/>
  <c r="O20" i="6"/>
  <c r="O27" i="6"/>
  <c r="O28" i="6"/>
  <c r="O29" i="6"/>
  <c r="P4" i="6"/>
  <c r="P6" i="6"/>
  <c r="P8" i="6"/>
  <c r="P9" i="6"/>
  <c r="P10" i="6"/>
  <c r="R10" i="6" s="1"/>
  <c r="P11" i="6"/>
  <c r="R11" i="6" s="1"/>
  <c r="P12" i="6"/>
  <c r="P13" i="6"/>
  <c r="P15" i="6"/>
  <c r="P16" i="6"/>
  <c r="P17" i="6"/>
  <c r="P18" i="6"/>
  <c r="P19" i="6"/>
  <c r="P22" i="6"/>
  <c r="P23" i="6"/>
  <c r="P24" i="6"/>
  <c r="P25" i="6"/>
  <c r="P26" i="6"/>
  <c r="R26" i="6" s="1"/>
  <c r="P27" i="6"/>
  <c r="P28" i="6"/>
  <c r="R28" i="6" s="1"/>
  <c r="B8" i="1"/>
  <c r="H8" i="1" s="1"/>
  <c r="O3" i="6"/>
  <c r="O4" i="6"/>
  <c r="O5" i="6"/>
  <c r="R5" i="6" s="1"/>
  <c r="O7" i="6"/>
  <c r="R7" i="6" s="1"/>
  <c r="O8" i="6"/>
  <c r="O9" i="6"/>
  <c r="O12" i="6"/>
  <c r="O14" i="6"/>
  <c r="R14" i="6" s="1"/>
  <c r="O17" i="6"/>
  <c r="O23" i="6"/>
  <c r="R23" i="6" s="1"/>
  <c r="O24" i="6"/>
  <c r="O25" i="6"/>
  <c r="P2" i="6"/>
  <c r="P3" i="6"/>
  <c r="P5" i="6"/>
  <c r="P7" i="6"/>
  <c r="D3" i="8"/>
  <c r="I3" i="9"/>
  <c r="I2" i="9"/>
  <c r="E22" i="2" s="1"/>
  <c r="D2" i="8"/>
  <c r="B9" i="2"/>
  <c r="F33" i="9"/>
  <c r="G33" i="9"/>
  <c r="B5" i="2"/>
  <c r="D33" i="9"/>
  <c r="C33" i="9"/>
  <c r="B33" i="9"/>
  <c r="D14" i="8"/>
  <c r="D12" i="8"/>
  <c r="C7" i="1"/>
  <c r="I7" i="1" s="1"/>
  <c r="D31" i="8"/>
  <c r="D10" i="8"/>
  <c r="D4" i="8"/>
  <c r="D7" i="1"/>
  <c r="D22" i="8"/>
  <c r="D8" i="8"/>
  <c r="E8" i="1"/>
  <c r="D6" i="8"/>
  <c r="D5" i="8"/>
  <c r="D7" i="8"/>
  <c r="D9" i="8"/>
  <c r="D11" i="8"/>
  <c r="D13" i="8"/>
  <c r="D15" i="8"/>
  <c r="D17" i="8"/>
  <c r="D19" i="8"/>
  <c r="D21" i="8"/>
  <c r="D23" i="8"/>
  <c r="B11" i="1"/>
  <c r="D24" i="8"/>
  <c r="D16" i="8"/>
  <c r="D18" i="8"/>
  <c r="D20" i="8"/>
  <c r="R19" i="6"/>
  <c r="R21" i="6"/>
  <c r="R22" i="6"/>
  <c r="R24" i="6"/>
  <c r="R29" i="6"/>
  <c r="R31" i="6"/>
  <c r="R8" i="6"/>
  <c r="R17" i="6"/>
  <c r="R20" i="6"/>
  <c r="R30" i="6"/>
  <c r="E33" i="9"/>
  <c r="C4" i="9"/>
  <c r="G4" i="9"/>
  <c r="C6" i="1"/>
  <c r="I6" i="1" s="1"/>
  <c r="C8" i="1"/>
  <c r="I8" i="1" s="1"/>
  <c r="D4" i="9"/>
  <c r="D6" i="1"/>
  <c r="B7" i="1"/>
  <c r="H7" i="1" s="1"/>
  <c r="D8" i="1"/>
  <c r="E4" i="9"/>
  <c r="I4" i="9"/>
  <c r="D25" i="8"/>
  <c r="D26" i="8"/>
  <c r="D27" i="8"/>
  <c r="D28" i="8"/>
  <c r="D29" i="8"/>
  <c r="D30" i="8"/>
  <c r="B4" i="9"/>
  <c r="R9" i="6" l="1"/>
  <c r="R25" i="6"/>
  <c r="R2" i="6"/>
  <c r="R16" i="6"/>
  <c r="R6" i="6"/>
  <c r="E7" i="1"/>
  <c r="R3" i="6"/>
  <c r="R4" i="6"/>
  <c r="R27" i="6"/>
  <c r="R12" i="6"/>
  <c r="R18" i="6"/>
  <c r="B10" i="1"/>
  <c r="B12" i="1" s="1"/>
  <c r="B11" i="2"/>
  <c r="I33" i="9"/>
  <c r="C3" i="8"/>
  <c r="E3" i="8" s="1"/>
  <c r="C5" i="8"/>
  <c r="E5" i="8" s="1"/>
  <c r="C21" i="8"/>
  <c r="E21" i="8" s="1"/>
  <c r="C17" i="8"/>
  <c r="E17" i="8" s="1"/>
  <c r="C29" i="8"/>
  <c r="E29" i="8" s="1"/>
  <c r="C13" i="8"/>
  <c r="E13" i="8" s="1"/>
  <c r="C25" i="8"/>
  <c r="E25" i="8" s="1"/>
  <c r="C9" i="8"/>
  <c r="E9" i="8" s="1"/>
  <c r="C30" i="8"/>
  <c r="E30" i="8" s="1"/>
  <c r="C22" i="8"/>
  <c r="E22" i="8" s="1"/>
  <c r="C14" i="8"/>
  <c r="E14" i="8" s="1"/>
  <c r="C6" i="8"/>
  <c r="E6" i="8" s="1"/>
  <c r="C26" i="8"/>
  <c r="E26" i="8" s="1"/>
  <c r="C18" i="8"/>
  <c r="E18" i="8" s="1"/>
  <c r="C10" i="8"/>
  <c r="E10" i="8" s="1"/>
  <c r="C2" i="8"/>
  <c r="E2" i="8" s="1"/>
  <c r="C28" i="8"/>
  <c r="E28" i="8" s="1"/>
  <c r="C24" i="8"/>
  <c r="E24" i="8" s="1"/>
  <c r="C20" i="8"/>
  <c r="E20" i="8" s="1"/>
  <c r="C16" i="8"/>
  <c r="E16" i="8" s="1"/>
  <c r="C12" i="8"/>
  <c r="E12" i="8" s="1"/>
  <c r="C8" i="8"/>
  <c r="E8" i="8" s="1"/>
  <c r="C4" i="8"/>
  <c r="E4" i="8" s="1"/>
  <c r="C31" i="8"/>
  <c r="E31" i="8" s="1"/>
  <c r="C27" i="8"/>
  <c r="E27" i="8" s="1"/>
  <c r="C23" i="8"/>
  <c r="E23" i="8" s="1"/>
  <c r="C19" i="8"/>
  <c r="E19" i="8" s="1"/>
  <c r="C15" i="8"/>
  <c r="E15" i="8" s="1"/>
  <c r="C11" i="8"/>
  <c r="E11" i="8" s="1"/>
  <c r="C7" i="8"/>
  <c r="E7" i="8" s="1"/>
  <c r="H3" i="9" l="1"/>
  <c r="H4" i="9"/>
  <c r="H2" i="9"/>
  <c r="E21" i="2" s="1"/>
  <c r="J3" i="9"/>
  <c r="J4" i="9"/>
  <c r="J2" i="9"/>
  <c r="E23" i="2" s="1"/>
  <c r="H33" i="9" l="1"/>
  <c r="B10" i="2"/>
  <c r="J33" i="9"/>
  <c r="B12" i="2"/>
</calcChain>
</file>

<file path=xl/sharedStrings.xml><?xml version="1.0" encoding="utf-8"?>
<sst xmlns="http://schemas.openxmlformats.org/spreadsheetml/2006/main" count="216" uniqueCount="130">
  <si>
    <t>FIȘĂ INDIVIDUALĂ – RAPORT ELEV</t>
  </si>
  <si>
    <t>Selectează elev:</t>
  </si>
  <si>
    <t>Proba</t>
  </si>
  <si>
    <t>T1</t>
  </si>
  <si>
    <t>T2</t>
  </si>
  <si>
    <t>Progres (%)</t>
  </si>
  <si>
    <t>Nota</t>
  </si>
  <si>
    <t>50 m</t>
  </si>
  <si>
    <t>Rezistență</t>
  </si>
  <si>
    <t>Aruncarea greutății</t>
  </si>
  <si>
    <t>Greutate</t>
  </si>
  <si>
    <t>Media Atletism</t>
  </si>
  <si>
    <t>Nota Jocuri sportive</t>
  </si>
  <si>
    <t>Media finală</t>
  </si>
  <si>
    <t>Notă:</t>
  </si>
  <si>
    <t>Alege elevul din B3. Fișa se completează automat.</t>
  </si>
  <si>
    <t>DASHBOARD – Caiet digital EFS (Atletism + Jocuri sportive)</t>
  </si>
  <si>
    <t>Indicator</t>
  </si>
  <si>
    <t>Valoare</t>
  </si>
  <si>
    <t>Evoluție medii (T1 vs T2)</t>
  </si>
  <si>
    <t>Media 50m T1 (sec)</t>
  </si>
  <si>
    <t>Media 50m T2 (sec)</t>
  </si>
  <si>
    <t>50m</t>
  </si>
  <si>
    <t>Media Rezistență T1 (sec)</t>
  </si>
  <si>
    <t>Media Rezistență T2 (sec)</t>
  </si>
  <si>
    <t>Media Greutate T1 (m)</t>
  </si>
  <si>
    <t>Media Greutate T2 (m)</t>
  </si>
  <si>
    <t>Media Notă Atletism</t>
  </si>
  <si>
    <t>Media Notă Jocuri</t>
  </si>
  <si>
    <t>Note medii</t>
  </si>
  <si>
    <t>Categorie</t>
  </si>
  <si>
    <t>Media</t>
  </si>
  <si>
    <t>Atletism</t>
  </si>
  <si>
    <t>Jocuri</t>
  </si>
  <si>
    <t>Final</t>
  </si>
  <si>
    <t>BAREM (editabil) – Note în funcție de performanță</t>
  </si>
  <si>
    <t>* Pentru probele de timp (50m, 800m, 1000m): nota se acordă dacă timpul este ≤ prag. Pentru greutate: nota se acordă dacă distanța este ≥ prag.</t>
  </si>
  <si>
    <t>Sex</t>
  </si>
  <si>
    <t>Prag 10</t>
  </si>
  <si>
    <t>Prag 9</t>
  </si>
  <si>
    <t>Prag 8</t>
  </si>
  <si>
    <t>Prag 7</t>
  </si>
  <si>
    <t>Prag 6</t>
  </si>
  <si>
    <t>Prag 5</t>
  </si>
  <si>
    <t>50m (sec)</t>
  </si>
  <si>
    <t>F</t>
  </si>
  <si>
    <t>M</t>
  </si>
  <si>
    <t>800m (sec)</t>
  </si>
  <si>
    <t>1000m (sec)</t>
  </si>
  <si>
    <t>Greutate 2kg (m)</t>
  </si>
  <si>
    <t>Caiet digital al profesorului de educație fizică</t>
  </si>
  <si>
    <t>Autor: Daniel Botezatu</t>
  </si>
  <si>
    <t>Scop: evidența activității didactice și monitorizarea progresului elevilor pe ramuri sportive.</t>
  </si>
  <si>
    <t>Structura fișierului:</t>
  </si>
  <si>
    <t>1. Elevi – listă elevi și clase.</t>
  </si>
  <si>
    <t>2. Atletism – rezultate la probele motrice.</t>
  </si>
  <si>
    <t>3. Jocuri sportive – evaluarea elementelor tehnice.</t>
  </si>
  <si>
    <t>4. Evaluare finală – centralizarea rezultatelor.</t>
  </si>
  <si>
    <t>Probe atletism:</t>
  </si>
  <si>
    <t>- 50 m viteză</t>
  </si>
  <si>
    <t>- Alergare rezistență: 800 m fete / 1000 m băieți</t>
  </si>
  <si>
    <t>- Aruncarea greutății 2 kg de pe loc la distanță</t>
  </si>
  <si>
    <t>Jocuri sportive: fotbal și handbal</t>
  </si>
  <si>
    <t>Introduceți datele elevilor și rezultatele în foile corespunzătoare.</t>
  </si>
  <si>
    <t>Nr</t>
  </si>
  <si>
    <t>Nume elev</t>
  </si>
  <si>
    <t>Clasa</t>
  </si>
  <si>
    <t>Observații</t>
  </si>
  <si>
    <t>50m T1</t>
  </si>
  <si>
    <t>50m T2</t>
  </si>
  <si>
    <t>Greutate 2kg T1 (m)</t>
  </si>
  <si>
    <t>Greutate 2kg T2 (m)</t>
  </si>
  <si>
    <t>Progres Rezistență (%)</t>
  </si>
  <si>
    <t>Progres Greutate (%)</t>
  </si>
  <si>
    <t>Notă Atletism (medie)</t>
  </si>
  <si>
    <t>Preluarea și pasa</t>
  </si>
  <si>
    <t>Notă</t>
  </si>
  <si>
    <t>Jocuri sportive</t>
  </si>
  <si>
    <t>Rez T1</t>
  </si>
  <si>
    <t>Rez T2</t>
  </si>
  <si>
    <t>Greu T1</t>
  </si>
  <si>
    <t>Greu T2</t>
  </si>
  <si>
    <t>Notă Atletism</t>
  </si>
  <si>
    <t>Notă Jocuri</t>
  </si>
  <si>
    <t>Media clasei</t>
  </si>
  <si>
    <t>Deviația standard</t>
  </si>
  <si>
    <t>Nr. elevi (completat)</t>
  </si>
  <si>
    <t>Coeficient variație (%)</t>
  </si>
  <si>
    <t>Elev 1</t>
  </si>
  <si>
    <t>Elev 2</t>
  </si>
  <si>
    <t>Elev 3</t>
  </si>
  <si>
    <t>Elev 4</t>
  </si>
  <si>
    <t>Elev 5</t>
  </si>
  <si>
    <t>Elev 6</t>
  </si>
  <si>
    <t>Elev 7</t>
  </si>
  <si>
    <t>Elev 8</t>
  </si>
  <si>
    <t>Elev 9</t>
  </si>
  <si>
    <t>Elev 10</t>
  </si>
  <si>
    <t>Elev 11</t>
  </si>
  <si>
    <t>Elev 12</t>
  </si>
  <si>
    <t>Elev 13</t>
  </si>
  <si>
    <t>Elev 14</t>
  </si>
  <si>
    <t>Elev 15</t>
  </si>
  <si>
    <t>Elev 16</t>
  </si>
  <si>
    <t>Elev 17</t>
  </si>
  <si>
    <t>Elev 18</t>
  </si>
  <si>
    <t>Elev 19</t>
  </si>
  <si>
    <t>Elev 20</t>
  </si>
  <si>
    <t>Elev 21</t>
  </si>
  <si>
    <t>Elev 22</t>
  </si>
  <si>
    <t>Elev 23</t>
  </si>
  <si>
    <t>Elev 24</t>
  </si>
  <si>
    <t>Elev 25</t>
  </si>
  <si>
    <t>Elev 26</t>
  </si>
  <si>
    <t>Elev 27</t>
  </si>
  <si>
    <t>Elev 28</t>
  </si>
  <si>
    <t>IX</t>
  </si>
  <si>
    <t>Rezistență T1</t>
  </si>
  <si>
    <t>Rezistență T2</t>
  </si>
  <si>
    <t>Obs.</t>
  </si>
  <si>
    <t>Progres
50m (%)</t>
  </si>
  <si>
    <t>Notă Rezistență</t>
  </si>
  <si>
    <t>Notă
50m</t>
  </si>
  <si>
    <t>Notă
Greutate</t>
  </si>
  <si>
    <t>Str. Teh. Ind./colectivă</t>
  </si>
  <si>
    <t>Șut/Aruncare la poartă</t>
  </si>
  <si>
    <t>Joc
bilateral</t>
  </si>
  <si>
    <t>X</t>
  </si>
  <si>
    <t xml:space="preserve"> A.V. 50m</t>
  </si>
  <si>
    <t xml:space="preserve">A.R.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</si>
</sst>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2"/>
      <name val="Calibri"/>
    </font>
    <font>
      <b/>
      <sz val="11"/>
      <color rgb="FF1F4E79"/>
      <name val="Calibri"/>
    </font>
    <font>
      <sz val="11"/>
      <color rgb="FF1F1F1F"/>
      <name val="Calibri"/>
    </font>
    <font>
      <b/>
      <sz val="14"/>
      <color rgb="FFFFFFFF"/>
      <name val="Calibri"/>
    </font>
    <font>
      <sz val="11"/>
      <color rgb="FF1F1F1F"/>
      <name val="Calibri"/>
    </font>
    <font>
      <b/>
      <sz val="12"/>
      <color rgb="FF1F4E79"/>
      <name val="Calibri"/>
    </font>
    <font>
      <b/>
      <sz val="14"/>
      <name val="Calibri"/>
    </font>
    <font>
      <sz val="11"/>
      <color rgb="FF1F1F1F"/>
      <name val="Calibri"/>
      <family val="2"/>
      <charset val="238"/>
    </font>
    <font>
      <b/>
      <sz val="11"/>
      <color rgb="FF1F4E79"/>
      <name val="Calibri"/>
      <family val="2"/>
      <charset val="238"/>
    </font>
    <font>
      <b/>
      <sz val="11"/>
      <color rgb="FF1F1F1F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1F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9AA0A6"/>
      </left>
      <right style="thin">
        <color rgb="FF9AA0A6"/>
      </right>
      <top style="thin">
        <color rgb="FF9AA0A6"/>
      </top>
      <bottom style="thin">
        <color rgb="FF9AA0A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AA0A6"/>
      </left>
      <right style="thin">
        <color rgb="FF9AA0A6"/>
      </right>
      <top/>
      <bottom style="thin">
        <color rgb="FF9AA0A6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164" fontId="4" fillId="8" borderId="5" xfId="0" applyNumberFormat="1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right" vertical="top" wrapText="1"/>
    </xf>
    <xf numFmtId="164" fontId="11" fillId="8" borderId="5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0" fontId="2" fillId="0" borderId="0" xfId="0" applyFont="1"/>
    <xf numFmtId="0" fontId="5" fillId="3" borderId="0" xfId="0" applyFont="1" applyFill="1" applyAlignment="1">
      <alignment horizontal="left" vertical="top" wrapText="1"/>
    </xf>
    <xf numFmtId="16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ro-RO"/>
              <a:t>Evoluția elevului (T1 vs T2)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2.2111663902708679E-2"/>
          <c:y val="7.5796726959517655E-2"/>
          <c:w val="0.95135433941404091"/>
          <c:h val="0.92420327304048233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Raport_elev!$H$5</c:f>
              <c:strCache>
                <c:ptCount val="1"/>
                <c:pt idx="0">
                  <c:v>T1</c:v>
                </c:pt>
              </c:strCache>
            </c:strRef>
          </c:tx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Raport_elev!$G$6:$G$8</c:f>
              <c:strCache>
                <c:ptCount val="3"/>
                <c:pt idx="0">
                  <c:v> A.V. 50m</c:v>
                </c:pt>
                <c:pt idx="1">
                  <c:v>A.R. </c:v>
                </c:pt>
                <c:pt idx="2">
                  <c:v>Greutate</c:v>
                </c:pt>
              </c:strCache>
            </c:strRef>
          </c:cat>
          <c:val>
            <c:numRef>
              <c:f>Raport_elev!$H$6:$H$8</c:f>
              <c:numCache>
                <c:formatCode>General</c:formatCode>
                <c:ptCount val="3"/>
                <c:pt idx="0">
                  <c:v>7.2</c:v>
                </c:pt>
                <c:pt idx="1">
                  <c:v>3.5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C-4507-A38A-C3F1FD9D58A2}"/>
            </c:ext>
          </c:extLst>
        </c:ser>
        <c:ser>
          <c:idx val="1"/>
          <c:order val="1"/>
          <c:tx>
            <c:strRef>
              <c:f>Raport_elev!$I$5</c:f>
              <c:strCache>
                <c:ptCount val="1"/>
                <c:pt idx="0">
                  <c:v>T2</c:v>
                </c:pt>
              </c:strCache>
            </c:strRef>
          </c:tx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Raport_elev!$G$6:$G$8</c:f>
              <c:strCache>
                <c:ptCount val="3"/>
                <c:pt idx="0">
                  <c:v> A.V. 50m</c:v>
                </c:pt>
                <c:pt idx="1">
                  <c:v>A.R. </c:v>
                </c:pt>
                <c:pt idx="2">
                  <c:v>Greutate</c:v>
                </c:pt>
              </c:strCache>
            </c:strRef>
          </c:cat>
          <c:val>
            <c:numRef>
              <c:f>Raport_elev!$I$6:$I$8</c:f>
              <c:numCache>
                <c:formatCode>General</c:formatCode>
                <c:ptCount val="3"/>
                <c:pt idx="0">
                  <c:v>7</c:v>
                </c:pt>
                <c:pt idx="1">
                  <c:v>3.49</c:v>
                </c:pt>
                <c:pt idx="2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9C-4507-A38A-C3F1FD9D58A2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o-RO"/>
                  <a:t>Probe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o-RO"/>
                  <a:t>Valori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ro-RO"/>
              <a:t>Medii T1 vs T2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Dashboard!$E$4</c:f>
              <c:strCache>
                <c:ptCount val="1"/>
                <c:pt idx="0">
                  <c:v>T1</c:v>
                </c:pt>
              </c:strCache>
            </c:strRef>
          </c:tx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Dashboard!$D$5:$D$7</c:f>
              <c:strCache>
                <c:ptCount val="3"/>
                <c:pt idx="0">
                  <c:v>50m</c:v>
                </c:pt>
                <c:pt idx="1">
                  <c:v>Rezistență</c:v>
                </c:pt>
                <c:pt idx="2">
                  <c:v>Greutate</c:v>
                </c:pt>
              </c:strCache>
            </c:strRef>
          </c:cat>
          <c:val>
            <c:numRef>
              <c:f>Dashboard!$E$5:$E$7</c:f>
              <c:numCache>
                <c:formatCode>0.0</c:formatCode>
                <c:ptCount val="3"/>
                <c:pt idx="0">
                  <c:v>7.3500000000000005</c:v>
                </c:pt>
                <c:pt idx="1">
                  <c:v>3.762962962962964</c:v>
                </c:pt>
                <c:pt idx="2">
                  <c:v>8.304347826086957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A-4143-8AA9-F8100785435F}"/>
            </c:ext>
          </c:extLst>
        </c:ser>
        <c:ser>
          <c:idx val="1"/>
          <c:order val="1"/>
          <c:tx>
            <c:strRef>
              <c:f>Dashboard!$F$4</c:f>
              <c:strCache>
                <c:ptCount val="1"/>
                <c:pt idx="0">
                  <c:v>T2</c:v>
                </c:pt>
              </c:strCache>
            </c:strRef>
          </c:tx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Dashboard!$D$5:$D$7</c:f>
              <c:strCache>
                <c:ptCount val="3"/>
                <c:pt idx="0">
                  <c:v>50m</c:v>
                </c:pt>
                <c:pt idx="1">
                  <c:v>Rezistență</c:v>
                </c:pt>
                <c:pt idx="2">
                  <c:v>Greutate</c:v>
                </c:pt>
              </c:strCache>
            </c:strRef>
          </c:cat>
          <c:val>
            <c:numRef>
              <c:f>Dashboard!$F$5:$F$7</c:f>
              <c:numCache>
                <c:formatCode>0.0</c:formatCode>
                <c:ptCount val="3"/>
                <c:pt idx="0">
                  <c:v>7.1666666666666679</c:v>
                </c:pt>
                <c:pt idx="1">
                  <c:v>3.7067999999999994</c:v>
                </c:pt>
                <c:pt idx="2">
                  <c:v>8.76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EA-4143-8AA9-F8100785435F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o-RO"/>
                  <a:t>Probe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o-RO"/>
                  <a:t>Valori</a:t>
                </a:r>
              </a:p>
            </c:rich>
          </c:tx>
          <c:overlay val="1"/>
        </c:title>
        <c:numFmt formatCode="0.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ro-RO"/>
              <a:t>Comparativ note medii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Dashboard!$E$20</c:f>
              <c:strCache>
                <c:ptCount val="1"/>
                <c:pt idx="0">
                  <c:v>Media</c:v>
                </c:pt>
              </c:strCache>
            </c:strRef>
          </c:tx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Dashboard!$D$21:$D$23</c:f>
              <c:strCache>
                <c:ptCount val="3"/>
                <c:pt idx="0">
                  <c:v>Atletism</c:v>
                </c:pt>
                <c:pt idx="1">
                  <c:v>Jocuri</c:v>
                </c:pt>
                <c:pt idx="2">
                  <c:v>Final</c:v>
                </c:pt>
              </c:strCache>
            </c:strRef>
          </c:cat>
          <c:val>
            <c:numRef>
              <c:f>Dashboard!$E$21:$E$23</c:f>
              <c:numCache>
                <c:formatCode>General</c:formatCode>
                <c:ptCount val="3"/>
                <c:pt idx="0">
                  <c:v>9.1964285714285712</c:v>
                </c:pt>
                <c:pt idx="1">
                  <c:v>7.9760714285714291</c:v>
                </c:pt>
                <c:pt idx="2">
                  <c:v>8.637142857142857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9-420D-8AB0-D6900F6228F0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o-RO"/>
                  <a:t>None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o-RO"/>
                  <a:t>Note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409574</xdr:colOff>
      <xdr:row>10</xdr:row>
      <xdr:rowOff>76199</xdr:rowOff>
    </xdr:from>
    <xdr:ext cx="5743575" cy="3686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5400000" cy="306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23</xdr:row>
      <xdr:rowOff>0</xdr:rowOff>
    </xdr:from>
    <xdr:ext cx="4320000" cy="288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80" zoomScaleNormal="80" workbookViewId="0">
      <pane ySplit="4" topLeftCell="A5" activePane="bottomLeft" state="frozen"/>
      <selection pane="bottomLeft" activeCell="J2" sqref="J2"/>
    </sheetView>
  </sheetViews>
  <sheetFormatPr defaultRowHeight="14.4" x14ac:dyDescent="0.3"/>
  <cols>
    <col min="1" max="1" width="28" customWidth="1"/>
    <col min="2" max="3" width="14" customWidth="1"/>
    <col min="4" max="4" width="16" customWidth="1"/>
    <col min="5" max="5" width="12" customWidth="1"/>
    <col min="7" max="7" width="16" customWidth="1"/>
    <col min="8" max="9" width="12" customWidth="1"/>
  </cols>
  <sheetData>
    <row r="1" spans="1:9" x14ac:dyDescent="0.3">
      <c r="A1" s="42" t="s">
        <v>0</v>
      </c>
      <c r="B1" s="43"/>
      <c r="C1" s="43"/>
      <c r="D1" s="43"/>
      <c r="E1" s="43"/>
    </row>
    <row r="2" spans="1:9" ht="15" thickBot="1" x14ac:dyDescent="0.35"/>
    <row r="3" spans="1:9" ht="15" thickBot="1" x14ac:dyDescent="0.35">
      <c r="A3" s="16" t="s">
        <v>1</v>
      </c>
      <c r="B3" s="44" t="s">
        <v>89</v>
      </c>
      <c r="C3" s="45"/>
    </row>
    <row r="5" spans="1:9" x14ac:dyDescent="0.3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G5" s="15" t="s">
        <v>2</v>
      </c>
      <c r="H5" s="15" t="s">
        <v>3</v>
      </c>
      <c r="I5" s="15" t="s">
        <v>4</v>
      </c>
    </row>
    <row r="6" spans="1:9" x14ac:dyDescent="0.3">
      <c r="A6" s="12" t="s">
        <v>7</v>
      </c>
      <c r="B6" s="13">
        <f>IFERROR(INDEX(Atletism!$E$2:$E$31,MATCH($B$3,Atletism!$B$2:$B$31,0)),"")</f>
        <v>7.2</v>
      </c>
      <c r="C6" s="13">
        <f>IFERROR(INDEX(Atletism!$F$2:$F$31,MATCH($B$3,Atletism!$B$2:$B$31,0)),"")</f>
        <v>7</v>
      </c>
      <c r="D6" s="19">
        <f>IFERROR(INDEX(Atletism!$L$2:$L$31,MATCH($B$3,Atletism!$B$2:$B$31,0)),"")</f>
        <v>2.7777777777777799</v>
      </c>
      <c r="E6" s="13">
        <f>IFERROR(INDEX(Atletism!$O$2:$O$31,MATCH($B$3,Atletism!$B$2:$B$31,0)),"")</f>
        <v>10</v>
      </c>
      <c r="G6" s="9" t="s">
        <v>128</v>
      </c>
      <c r="H6" s="9">
        <f t="shared" ref="H6:I8" si="0">B6</f>
        <v>7.2</v>
      </c>
      <c r="I6" s="9">
        <f t="shared" si="0"/>
        <v>7</v>
      </c>
    </row>
    <row r="7" spans="1:9" x14ac:dyDescent="0.3">
      <c r="A7" s="12" t="s">
        <v>8</v>
      </c>
      <c r="B7" s="13">
        <f>IFERROR(INDEX(Atletism!$G$2:$G$31,MATCH($B$3,Atletism!$B$2:$B$31,0)),"")</f>
        <v>3.5</v>
      </c>
      <c r="C7" s="13">
        <f>IFERROR(INDEX(Atletism!$H$2:$H$31,MATCH($B$3,Atletism!$B$2:$B$31,0)),"")</f>
        <v>3.49</v>
      </c>
      <c r="D7" s="19">
        <f>IFERROR(INDEX(Atletism!$M$2:$M$31,MATCH($B$3,Atletism!$B$2:$B$31,0)),"")</f>
        <v>0.28571428571427965</v>
      </c>
      <c r="E7" s="13">
        <f>IFERROR(INDEX(Atletism!$P$2:$P$31,MATCH($B$3,Atletism!$B$2:$B$31,0)),"")</f>
        <v>10</v>
      </c>
      <c r="G7" s="9" t="s">
        <v>129</v>
      </c>
      <c r="H7" s="9">
        <f t="shared" si="0"/>
        <v>3.5</v>
      </c>
      <c r="I7" s="9">
        <f t="shared" si="0"/>
        <v>3.49</v>
      </c>
    </row>
    <row r="8" spans="1:9" x14ac:dyDescent="0.3">
      <c r="A8" s="12" t="s">
        <v>9</v>
      </c>
      <c r="B8" s="13">
        <f>IFERROR(INDEX(Atletism!$I$2:$I$31,MATCH($B$3,Atletism!$B$2:$B$31,0)),"")</f>
        <v>10</v>
      </c>
      <c r="C8" s="13">
        <f>IFERROR(INDEX(Atletism!$J$2:$J$31,MATCH($B$3,Atletism!$B$2:$B$31,0)),"")</f>
        <v>10.5</v>
      </c>
      <c r="D8" s="19">
        <f>IFERROR(INDEX(Atletism!$N$2:$N$31,MATCH($B$3,Atletism!$B$2:$B$31,0)),"")</f>
        <v>5</v>
      </c>
      <c r="E8" s="13">
        <f>IFERROR(INDEX(Atletism!$Q$2:$Q$31,MATCH($B$3,Atletism!$B$2:$B$31,0)),"")</f>
        <v>10</v>
      </c>
      <c r="G8" s="9" t="s">
        <v>10</v>
      </c>
      <c r="H8" s="9">
        <f t="shared" si="0"/>
        <v>10</v>
      </c>
      <c r="I8" s="9">
        <f t="shared" si="0"/>
        <v>10.5</v>
      </c>
    </row>
    <row r="10" spans="1:9" x14ac:dyDescent="0.3">
      <c r="A10" s="10" t="s">
        <v>11</v>
      </c>
      <c r="B10" s="50">
        <f>IFERROR(INDEX(Atletism!$R$2:$R$31,MATCH($B$3,Atletism!$B$2:$B$31,0)),"")</f>
        <v>10</v>
      </c>
    </row>
    <row r="11" spans="1:9" x14ac:dyDescent="0.3">
      <c r="A11" s="10" t="s">
        <v>12</v>
      </c>
      <c r="B11" s="13">
        <f>IFERROR(INDEX(Jocuri_sportive!$G$2:$G$31,MATCH($B$3,Jocuri_sportive!$B$2:$B$31,0)),"")</f>
        <v>5</v>
      </c>
    </row>
    <row r="12" spans="1:9" x14ac:dyDescent="0.3">
      <c r="A12" s="10" t="s">
        <v>13</v>
      </c>
      <c r="B12" s="50">
        <f>IFERROR(AVERAGE(B10,B11),"")</f>
        <v>7.5</v>
      </c>
    </row>
    <row r="14" spans="1:9" ht="57.6" x14ac:dyDescent="0.3">
      <c r="A14" s="10" t="s">
        <v>14</v>
      </c>
      <c r="B14" s="14" t="s">
        <v>15</v>
      </c>
    </row>
  </sheetData>
  <mergeCells count="2">
    <mergeCell ref="A1:E1"/>
    <mergeCell ref="B3:C3"/>
  </mergeCells>
  <pageMargins left="0.75" right="0.75" top="1" bottom="1" header="0.5" footer="0.5"/>
  <pageSetup paperSize="125" orientation="portrait" horizontalDpi="4294967293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Elevi!$B$2:$B$31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>
      <pane ySplit="2" topLeftCell="A3" activePane="bottomLeft" state="frozen"/>
      <selection activeCell="J22" sqref="J22"/>
      <selection pane="bottomLeft" activeCell="J22" sqref="J22"/>
    </sheetView>
  </sheetViews>
  <sheetFormatPr defaultRowHeight="14.4" x14ac:dyDescent="0.3"/>
  <cols>
    <col min="1" max="1" width="32" customWidth="1"/>
    <col min="2" max="2" width="18" customWidth="1"/>
    <col min="4" max="4" width="18" customWidth="1"/>
    <col min="5" max="8" width="14" customWidth="1"/>
  </cols>
  <sheetData>
    <row r="1" spans="1:8" ht="30" customHeight="1" x14ac:dyDescent="0.3">
      <c r="A1" s="46" t="s">
        <v>16</v>
      </c>
      <c r="B1" s="43"/>
      <c r="C1" s="43"/>
      <c r="D1" s="43"/>
      <c r="E1" s="43"/>
      <c r="F1" s="43"/>
      <c r="G1" s="43"/>
      <c r="H1" s="43"/>
    </row>
    <row r="3" spans="1:8" ht="15.6" x14ac:dyDescent="0.3">
      <c r="A3" s="1" t="s">
        <v>17</v>
      </c>
      <c r="B3" s="1" t="s">
        <v>18</v>
      </c>
      <c r="D3" s="2" t="s">
        <v>19</v>
      </c>
    </row>
    <row r="4" spans="1:8" x14ac:dyDescent="0.3">
      <c r="A4" s="3" t="s">
        <v>20</v>
      </c>
      <c r="B4" s="18">
        <f>Analiza!B2</f>
        <v>7.3500000000000005</v>
      </c>
      <c r="D4" s="1" t="s">
        <v>2</v>
      </c>
      <c r="E4" s="1" t="s">
        <v>3</v>
      </c>
      <c r="F4" s="1" t="s">
        <v>4</v>
      </c>
    </row>
    <row r="5" spans="1:8" x14ac:dyDescent="0.3">
      <c r="A5" s="3" t="s">
        <v>21</v>
      </c>
      <c r="B5" s="18">
        <f>Analiza!C2</f>
        <v>7.1666666666666679</v>
      </c>
      <c r="D5" s="4" t="s">
        <v>22</v>
      </c>
      <c r="E5" s="18">
        <f>Analiza!B2</f>
        <v>7.3500000000000005</v>
      </c>
      <c r="F5" s="18">
        <f>Analiza!C2</f>
        <v>7.1666666666666679</v>
      </c>
    </row>
    <row r="6" spans="1:8" x14ac:dyDescent="0.3">
      <c r="A6" s="3" t="s">
        <v>23</v>
      </c>
      <c r="B6" s="18">
        <f>Analiza!D2</f>
        <v>3.762962962962964</v>
      </c>
      <c r="D6" s="4" t="s">
        <v>8</v>
      </c>
      <c r="E6" s="18">
        <f>Analiza!D2</f>
        <v>3.762962962962964</v>
      </c>
      <c r="F6" s="18">
        <f>Analiza!E2</f>
        <v>3.7067999999999994</v>
      </c>
    </row>
    <row r="7" spans="1:8" x14ac:dyDescent="0.3">
      <c r="A7" s="3" t="s">
        <v>24</v>
      </c>
      <c r="B7" s="18">
        <f>Analiza!E2</f>
        <v>3.7067999999999994</v>
      </c>
      <c r="D7" s="4" t="s">
        <v>10</v>
      </c>
      <c r="E7" s="18">
        <f>Analiza!F2</f>
        <v>8.304347826086957</v>
      </c>
      <c r="F7" s="18">
        <f>Analiza!G2</f>
        <v>8.76</v>
      </c>
    </row>
    <row r="8" spans="1:8" x14ac:dyDescent="0.3">
      <c r="A8" s="3" t="s">
        <v>25</v>
      </c>
      <c r="B8" s="18">
        <f>Analiza!F2</f>
        <v>8.304347826086957</v>
      </c>
    </row>
    <row r="9" spans="1:8" x14ac:dyDescent="0.3">
      <c r="A9" s="3" t="s">
        <v>26</v>
      </c>
      <c r="B9" s="18">
        <f>Analiza!G2</f>
        <v>8.76</v>
      </c>
    </row>
    <row r="10" spans="1:8" x14ac:dyDescent="0.3">
      <c r="A10" s="3" t="s">
        <v>27</v>
      </c>
      <c r="B10" s="18">
        <f>Analiza!H2</f>
        <v>9.1964285714285712</v>
      </c>
    </row>
    <row r="11" spans="1:8" x14ac:dyDescent="0.3">
      <c r="A11" s="3" t="s">
        <v>28</v>
      </c>
      <c r="B11" s="18">
        <f>Analiza!I2</f>
        <v>7.9760714285714291</v>
      </c>
    </row>
    <row r="12" spans="1:8" x14ac:dyDescent="0.3">
      <c r="A12" s="3" t="s">
        <v>13</v>
      </c>
      <c r="B12" s="18">
        <f ca="1">Analiza!J2</f>
        <v>8.637142857142857</v>
      </c>
    </row>
    <row r="19" spans="4:5" ht="15.6" x14ac:dyDescent="0.3">
      <c r="D19" s="2" t="s">
        <v>29</v>
      </c>
    </row>
    <row r="20" spans="4:5" x14ac:dyDescent="0.3">
      <c r="D20" s="1" t="s">
        <v>30</v>
      </c>
      <c r="E20" s="1" t="s">
        <v>31</v>
      </c>
    </row>
    <row r="21" spans="4:5" x14ac:dyDescent="0.3">
      <c r="D21" s="4" t="s">
        <v>32</v>
      </c>
      <c r="E21" s="4">
        <f>Analiza!H2</f>
        <v>9.1964285714285712</v>
      </c>
    </row>
    <row r="22" spans="4:5" x14ac:dyDescent="0.3">
      <c r="D22" s="4" t="s">
        <v>33</v>
      </c>
      <c r="E22" s="4">
        <f>Analiza!I2</f>
        <v>7.9760714285714291</v>
      </c>
    </row>
    <row r="23" spans="4:5" x14ac:dyDescent="0.3">
      <c r="D23" s="4" t="s">
        <v>34</v>
      </c>
      <c r="E23" s="4">
        <f ca="1">Analiza!J2</f>
        <v>8.637142857142857</v>
      </c>
    </row>
  </sheetData>
  <mergeCells count="1">
    <mergeCell ref="A1:H1"/>
  </mergeCells>
  <pageMargins left="0.75" right="0.75" top="1" bottom="1" header="0.5" footer="0.5"/>
  <pageSetup paperSize="125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zoomScale="80" zoomScaleNormal="80" workbookViewId="0">
      <selection activeCell="J22" sqref="J22"/>
    </sheetView>
  </sheetViews>
  <sheetFormatPr defaultRowHeight="14.4" x14ac:dyDescent="0.3"/>
  <cols>
    <col min="1" max="2" width="16" customWidth="1"/>
    <col min="3" max="8" width="18" customWidth="1"/>
  </cols>
  <sheetData>
    <row r="1" spans="1:8" ht="15.6" x14ac:dyDescent="0.3">
      <c r="A1" s="48" t="s">
        <v>35</v>
      </c>
      <c r="B1" s="43"/>
      <c r="C1" s="43"/>
      <c r="D1" s="43"/>
      <c r="E1" s="43"/>
      <c r="F1" s="43"/>
      <c r="G1" s="43"/>
      <c r="H1" s="43"/>
    </row>
    <row r="2" spans="1:8" x14ac:dyDescent="0.3">
      <c r="A2" s="47" t="s">
        <v>36</v>
      </c>
      <c r="B2" s="43"/>
      <c r="C2" s="43"/>
      <c r="D2" s="43"/>
      <c r="E2" s="43"/>
      <c r="F2" s="43"/>
      <c r="G2" s="43"/>
      <c r="H2" s="43"/>
    </row>
    <row r="3" spans="1:8" x14ac:dyDescent="0.3">
      <c r="A3" s="20" t="s">
        <v>2</v>
      </c>
      <c r="B3" s="20" t="s">
        <v>37</v>
      </c>
      <c r="C3" s="20" t="s">
        <v>38</v>
      </c>
      <c r="D3" s="20" t="s">
        <v>39</v>
      </c>
      <c r="E3" s="20" t="s">
        <v>40</v>
      </c>
      <c r="F3" s="20" t="s">
        <v>41</v>
      </c>
      <c r="G3" s="20" t="s">
        <v>42</v>
      </c>
      <c r="H3" s="20" t="s">
        <v>43</v>
      </c>
    </row>
    <row r="4" spans="1:8" x14ac:dyDescent="0.3">
      <c r="A4" s="21" t="s">
        <v>44</v>
      </c>
      <c r="B4" s="22" t="s">
        <v>45</v>
      </c>
      <c r="C4" s="22">
        <v>8.1999999999999993</v>
      </c>
      <c r="D4" s="22">
        <v>8.3000000000000007</v>
      </c>
      <c r="E4" s="22">
        <v>8.5</v>
      </c>
      <c r="F4" s="22">
        <v>8.6999999999999993</v>
      </c>
      <c r="G4" s="22">
        <v>8.9</v>
      </c>
      <c r="H4" s="22">
        <v>9.1</v>
      </c>
    </row>
    <row r="5" spans="1:8" x14ac:dyDescent="0.3">
      <c r="A5" s="21" t="s">
        <v>44</v>
      </c>
      <c r="B5" s="22" t="s">
        <v>46</v>
      </c>
      <c r="C5" s="22">
        <v>7.2</v>
      </c>
      <c r="D5" s="22">
        <v>7.3</v>
      </c>
      <c r="E5" s="22">
        <v>7.5</v>
      </c>
      <c r="F5" s="22">
        <v>7.7</v>
      </c>
      <c r="G5" s="22">
        <v>7.9</v>
      </c>
      <c r="H5" s="22">
        <v>8.1</v>
      </c>
    </row>
    <row r="6" spans="1:8" x14ac:dyDescent="0.3">
      <c r="A6" s="21" t="s">
        <v>47</v>
      </c>
      <c r="B6" s="22" t="s">
        <v>45</v>
      </c>
      <c r="C6" s="22">
        <v>235</v>
      </c>
      <c r="D6" s="22">
        <v>236</v>
      </c>
      <c r="E6" s="22">
        <v>241</v>
      </c>
      <c r="F6" s="22">
        <v>246</v>
      </c>
      <c r="G6" s="22">
        <v>251</v>
      </c>
      <c r="H6" s="22">
        <v>256</v>
      </c>
    </row>
    <row r="7" spans="1:8" x14ac:dyDescent="0.3">
      <c r="A7" s="21" t="s">
        <v>48</v>
      </c>
      <c r="B7" s="22" t="s">
        <v>46</v>
      </c>
      <c r="C7" s="22">
        <v>235</v>
      </c>
      <c r="D7" s="22">
        <v>236</v>
      </c>
      <c r="E7" s="22">
        <v>241</v>
      </c>
      <c r="F7" s="22">
        <v>246</v>
      </c>
      <c r="G7" s="22">
        <v>251</v>
      </c>
      <c r="H7" s="22">
        <v>256</v>
      </c>
    </row>
    <row r="8" spans="1:8" x14ac:dyDescent="0.3">
      <c r="A8" s="21" t="s">
        <v>49</v>
      </c>
      <c r="B8" s="22" t="s">
        <v>45</v>
      </c>
      <c r="C8" s="22">
        <v>7</v>
      </c>
      <c r="D8" s="22">
        <v>6</v>
      </c>
      <c r="E8" s="22">
        <v>5</v>
      </c>
      <c r="F8" s="22">
        <v>4</v>
      </c>
      <c r="G8" s="22">
        <v>3</v>
      </c>
      <c r="H8" s="22">
        <v>2</v>
      </c>
    </row>
    <row r="9" spans="1:8" x14ac:dyDescent="0.3">
      <c r="A9" s="21" t="s">
        <v>49</v>
      </c>
      <c r="B9" s="22" t="s">
        <v>46</v>
      </c>
      <c r="C9" s="22">
        <v>9</v>
      </c>
      <c r="D9" s="22">
        <v>8</v>
      </c>
      <c r="E9" s="22">
        <v>7</v>
      </c>
      <c r="F9" s="22">
        <v>6</v>
      </c>
      <c r="G9" s="22">
        <v>5</v>
      </c>
      <c r="H9" s="22">
        <v>4</v>
      </c>
    </row>
  </sheetData>
  <mergeCells count="2">
    <mergeCell ref="A2:H2"/>
    <mergeCell ref="A1:H1"/>
  </mergeCells>
  <pageMargins left="0.75" right="0.75" top="1" bottom="1" header="0.5" footer="0.5"/>
  <pageSetup paperSize="125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>
      <selection activeCell="J22" sqref="J22"/>
    </sheetView>
  </sheetViews>
  <sheetFormatPr defaultRowHeight="14.4" x14ac:dyDescent="0.3"/>
  <cols>
    <col min="1" max="1" width="115" customWidth="1"/>
  </cols>
  <sheetData>
    <row r="1" spans="1:1" ht="19.95" customHeight="1" x14ac:dyDescent="0.3">
      <c r="A1" s="49" t="s">
        <v>50</v>
      </c>
    </row>
    <row r="2" spans="1:1" ht="19.95" customHeight="1" x14ac:dyDescent="0.3">
      <c r="A2" s="5" t="s">
        <v>51</v>
      </c>
    </row>
    <row r="3" spans="1:1" ht="19.95" customHeight="1" x14ac:dyDescent="0.3">
      <c r="A3" s="6"/>
    </row>
    <row r="4" spans="1:1" ht="19.95" customHeight="1" x14ac:dyDescent="0.3">
      <c r="A4" s="5" t="s">
        <v>52</v>
      </c>
    </row>
    <row r="5" spans="1:1" ht="19.95" customHeight="1" x14ac:dyDescent="0.3">
      <c r="A5" s="5"/>
    </row>
    <row r="6" spans="1:1" ht="19.95" customHeight="1" x14ac:dyDescent="0.3">
      <c r="A6" s="5" t="s">
        <v>53</v>
      </c>
    </row>
    <row r="7" spans="1:1" ht="19.95" customHeight="1" x14ac:dyDescent="0.3">
      <c r="A7" s="5" t="s">
        <v>54</v>
      </c>
    </row>
    <row r="8" spans="1:1" ht="19.95" customHeight="1" x14ac:dyDescent="0.3">
      <c r="A8" s="5" t="s">
        <v>55</v>
      </c>
    </row>
    <row r="9" spans="1:1" ht="19.95" customHeight="1" x14ac:dyDescent="0.3">
      <c r="A9" s="5" t="s">
        <v>56</v>
      </c>
    </row>
    <row r="10" spans="1:1" ht="19.95" customHeight="1" x14ac:dyDescent="0.3">
      <c r="A10" s="5" t="s">
        <v>57</v>
      </c>
    </row>
    <row r="11" spans="1:1" ht="19.95" customHeight="1" x14ac:dyDescent="0.3">
      <c r="A11" s="5"/>
    </row>
    <row r="12" spans="1:1" ht="19.95" customHeight="1" x14ac:dyDescent="0.3">
      <c r="A12" s="5" t="s">
        <v>58</v>
      </c>
    </row>
    <row r="13" spans="1:1" ht="19.95" customHeight="1" x14ac:dyDescent="0.3">
      <c r="A13" s="5" t="s">
        <v>59</v>
      </c>
    </row>
    <row r="14" spans="1:1" ht="19.95" customHeight="1" x14ac:dyDescent="0.3">
      <c r="A14" s="5" t="s">
        <v>60</v>
      </c>
    </row>
    <row r="15" spans="1:1" ht="19.95" customHeight="1" x14ac:dyDescent="0.3">
      <c r="A15" s="5" t="s">
        <v>61</v>
      </c>
    </row>
    <row r="16" spans="1:1" ht="19.95" customHeight="1" x14ac:dyDescent="0.3">
      <c r="A16" s="5"/>
    </row>
    <row r="17" spans="1:1" ht="19.95" customHeight="1" x14ac:dyDescent="0.3">
      <c r="A17" s="5" t="s">
        <v>62</v>
      </c>
    </row>
    <row r="18" spans="1:1" ht="19.95" customHeight="1" x14ac:dyDescent="0.3">
      <c r="A18" s="5"/>
    </row>
    <row r="19" spans="1:1" ht="19.95" customHeight="1" x14ac:dyDescent="0.3">
      <c r="A19" s="5" t="s">
        <v>63</v>
      </c>
    </row>
    <row r="20" spans="1:1" ht="19.95" customHeight="1" x14ac:dyDescent="0.3">
      <c r="A20" s="5"/>
    </row>
    <row r="21" spans="1:1" ht="19.95" customHeight="1" x14ac:dyDescent="0.3">
      <c r="A21" s="5"/>
    </row>
    <row r="22" spans="1:1" ht="19.95" customHeight="1" x14ac:dyDescent="0.3">
      <c r="A22" s="5"/>
    </row>
    <row r="23" spans="1:1" ht="19.95" customHeight="1" x14ac:dyDescent="0.3">
      <c r="A23" s="5"/>
    </row>
    <row r="24" spans="1:1" ht="19.95" customHeight="1" x14ac:dyDescent="0.3">
      <c r="A24" s="5"/>
    </row>
  </sheetData>
  <mergeCells count="1">
    <mergeCell ref="A1"/>
  </mergeCells>
  <pageMargins left="0.75" right="0.75" top="1" bottom="1" header="0.5" footer="0.5"/>
  <pageSetup paperSize="125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2"/>
  <sheetViews>
    <sheetView workbookViewId="0">
      <pane ySplit="1" topLeftCell="A2" activePane="bottomLeft" state="frozen"/>
      <selection activeCell="J22" sqref="J22"/>
      <selection pane="bottomLeft" activeCell="J22" sqref="J22"/>
    </sheetView>
  </sheetViews>
  <sheetFormatPr defaultRowHeight="14.4" x14ac:dyDescent="0.3"/>
  <cols>
    <col min="1" max="1" width="5" customWidth="1"/>
    <col min="2" max="2" width="18.21875" customWidth="1"/>
    <col min="3" max="3" width="10" customWidth="1"/>
    <col min="4" max="4" width="8" customWidth="1"/>
    <col min="5" max="5" width="30" customWidth="1"/>
  </cols>
  <sheetData>
    <row r="1" spans="1:5" ht="25.95" customHeight="1" x14ac:dyDescent="0.3">
      <c r="A1" s="1" t="s">
        <v>64</v>
      </c>
      <c r="B1" s="1" t="s">
        <v>65</v>
      </c>
      <c r="C1" s="1" t="s">
        <v>66</v>
      </c>
      <c r="D1" s="1" t="s">
        <v>37</v>
      </c>
      <c r="E1" s="1" t="s">
        <v>67</v>
      </c>
    </row>
    <row r="2" spans="1:5" x14ac:dyDescent="0.3">
      <c r="A2" s="23">
        <v>1</v>
      </c>
      <c r="B2" s="24" t="s">
        <v>88</v>
      </c>
      <c r="C2" s="26" t="s">
        <v>116</v>
      </c>
      <c r="D2" s="26" t="s">
        <v>46</v>
      </c>
      <c r="E2" s="17"/>
    </row>
    <row r="3" spans="1:5" x14ac:dyDescent="0.3">
      <c r="A3" s="23">
        <v>2</v>
      </c>
      <c r="B3" s="24" t="s">
        <v>89</v>
      </c>
      <c r="C3" s="26" t="s">
        <v>116</v>
      </c>
      <c r="D3" s="26" t="s">
        <v>46</v>
      </c>
      <c r="E3" s="17"/>
    </row>
    <row r="4" spans="1:5" x14ac:dyDescent="0.3">
      <c r="A4" s="23">
        <v>3</v>
      </c>
      <c r="B4" s="24" t="s">
        <v>90</v>
      </c>
      <c r="C4" s="26" t="s">
        <v>116</v>
      </c>
      <c r="D4" s="26" t="s">
        <v>46</v>
      </c>
      <c r="E4" s="17"/>
    </row>
    <row r="5" spans="1:5" x14ac:dyDescent="0.3">
      <c r="A5" s="23">
        <v>4</v>
      </c>
      <c r="B5" s="24" t="s">
        <v>91</v>
      </c>
      <c r="C5" s="26" t="s">
        <v>116</v>
      </c>
      <c r="D5" s="26" t="s">
        <v>46</v>
      </c>
      <c r="E5" s="17"/>
    </row>
    <row r="6" spans="1:5" x14ac:dyDescent="0.3">
      <c r="A6" s="23">
        <v>5</v>
      </c>
      <c r="B6" s="24" t="s">
        <v>92</v>
      </c>
      <c r="C6" s="26" t="s">
        <v>116</v>
      </c>
      <c r="D6" s="26" t="s">
        <v>46</v>
      </c>
      <c r="E6" s="17"/>
    </row>
    <row r="7" spans="1:5" x14ac:dyDescent="0.3">
      <c r="A7" s="23">
        <v>6</v>
      </c>
      <c r="B7" s="24" t="s">
        <v>93</v>
      </c>
      <c r="C7" s="26" t="s">
        <v>116</v>
      </c>
      <c r="D7" s="26" t="s">
        <v>46</v>
      </c>
      <c r="E7" s="17"/>
    </row>
    <row r="8" spans="1:5" x14ac:dyDescent="0.3">
      <c r="A8" s="23">
        <v>7</v>
      </c>
      <c r="B8" s="24" t="s">
        <v>94</v>
      </c>
      <c r="C8" s="26" t="s">
        <v>116</v>
      </c>
      <c r="D8" s="26" t="s">
        <v>45</v>
      </c>
      <c r="E8" s="17"/>
    </row>
    <row r="9" spans="1:5" x14ac:dyDescent="0.3">
      <c r="A9" s="23">
        <v>8</v>
      </c>
      <c r="B9" s="24" t="s">
        <v>95</v>
      </c>
      <c r="C9" s="26" t="s">
        <v>116</v>
      </c>
      <c r="D9" s="26" t="s">
        <v>46</v>
      </c>
      <c r="E9" s="17"/>
    </row>
    <row r="10" spans="1:5" x14ac:dyDescent="0.3">
      <c r="A10" s="23">
        <v>9</v>
      </c>
      <c r="B10" s="24" t="s">
        <v>96</v>
      </c>
      <c r="C10" s="26" t="s">
        <v>116</v>
      </c>
      <c r="D10" s="26" t="s">
        <v>46</v>
      </c>
      <c r="E10" s="17"/>
    </row>
    <row r="11" spans="1:5" x14ac:dyDescent="0.3">
      <c r="A11" s="23">
        <v>10</v>
      </c>
      <c r="B11" s="24" t="s">
        <v>97</v>
      </c>
      <c r="C11" s="26" t="s">
        <v>116</v>
      </c>
      <c r="D11" s="26" t="s">
        <v>45</v>
      </c>
      <c r="E11" s="17"/>
    </row>
    <row r="12" spans="1:5" x14ac:dyDescent="0.3">
      <c r="A12" s="23">
        <v>11</v>
      </c>
      <c r="B12" s="24" t="s">
        <v>98</v>
      </c>
      <c r="C12" s="26" t="s">
        <v>116</v>
      </c>
      <c r="D12" s="26" t="s">
        <v>46</v>
      </c>
      <c r="E12" s="17"/>
    </row>
    <row r="13" spans="1:5" x14ac:dyDescent="0.3">
      <c r="A13" s="23">
        <v>12</v>
      </c>
      <c r="B13" s="24" t="s">
        <v>99</v>
      </c>
      <c r="C13" s="26" t="s">
        <v>116</v>
      </c>
      <c r="D13" s="26" t="s">
        <v>46</v>
      </c>
      <c r="E13" s="17"/>
    </row>
    <row r="14" spans="1:5" x14ac:dyDescent="0.3">
      <c r="A14" s="23">
        <v>13</v>
      </c>
      <c r="B14" s="24" t="s">
        <v>100</v>
      </c>
      <c r="C14" s="26" t="s">
        <v>116</v>
      </c>
      <c r="D14" s="26" t="s">
        <v>46</v>
      </c>
      <c r="E14" s="17"/>
    </row>
    <row r="15" spans="1:5" x14ac:dyDescent="0.3">
      <c r="A15" s="23">
        <v>14</v>
      </c>
      <c r="B15" s="24" t="s">
        <v>101</v>
      </c>
      <c r="C15" s="26" t="s">
        <v>116</v>
      </c>
      <c r="D15" s="26" t="s">
        <v>46</v>
      </c>
      <c r="E15" s="17"/>
    </row>
    <row r="16" spans="1:5" x14ac:dyDescent="0.3">
      <c r="A16" s="23">
        <v>15</v>
      </c>
      <c r="B16" s="24" t="s">
        <v>102</v>
      </c>
      <c r="C16" s="26" t="s">
        <v>116</v>
      </c>
      <c r="D16" s="26" t="s">
        <v>46</v>
      </c>
      <c r="E16" s="17"/>
    </row>
    <row r="17" spans="1:5" x14ac:dyDescent="0.3">
      <c r="A17" s="23">
        <v>16</v>
      </c>
      <c r="B17" s="24" t="s">
        <v>103</v>
      </c>
      <c r="C17" s="26" t="s">
        <v>116</v>
      </c>
      <c r="D17" s="26" t="s">
        <v>45</v>
      </c>
      <c r="E17" s="17"/>
    </row>
    <row r="18" spans="1:5" x14ac:dyDescent="0.3">
      <c r="A18" s="23">
        <v>17</v>
      </c>
      <c r="B18" s="24" t="s">
        <v>104</v>
      </c>
      <c r="C18" s="26" t="s">
        <v>116</v>
      </c>
      <c r="D18" s="26" t="s">
        <v>46</v>
      </c>
      <c r="E18" s="17"/>
    </row>
    <row r="19" spans="1:5" x14ac:dyDescent="0.3">
      <c r="A19" s="23">
        <v>18</v>
      </c>
      <c r="B19" s="24" t="s">
        <v>105</v>
      </c>
      <c r="C19" s="26" t="s">
        <v>116</v>
      </c>
      <c r="D19" s="26" t="s">
        <v>46</v>
      </c>
      <c r="E19" s="17"/>
    </row>
    <row r="20" spans="1:5" x14ac:dyDescent="0.3">
      <c r="A20" s="23">
        <v>19</v>
      </c>
      <c r="B20" s="24" t="s">
        <v>106</v>
      </c>
      <c r="C20" s="26" t="s">
        <v>116</v>
      </c>
      <c r="D20" s="26" t="s">
        <v>46</v>
      </c>
      <c r="E20" s="17"/>
    </row>
    <row r="21" spans="1:5" x14ac:dyDescent="0.3">
      <c r="A21" s="23">
        <v>20</v>
      </c>
      <c r="B21" s="24" t="s">
        <v>107</v>
      </c>
      <c r="C21" s="26" t="s">
        <v>116</v>
      </c>
      <c r="D21" s="26" t="s">
        <v>46</v>
      </c>
      <c r="E21" s="17"/>
    </row>
    <row r="22" spans="1:5" x14ac:dyDescent="0.3">
      <c r="A22" s="23">
        <v>21</v>
      </c>
      <c r="B22" s="24" t="s">
        <v>108</v>
      </c>
      <c r="C22" s="26" t="s">
        <v>116</v>
      </c>
      <c r="D22" s="26" t="s">
        <v>45</v>
      </c>
      <c r="E22" s="17"/>
    </row>
    <row r="23" spans="1:5" x14ac:dyDescent="0.3">
      <c r="A23" s="23">
        <v>22</v>
      </c>
      <c r="B23" s="24" t="s">
        <v>109</v>
      </c>
      <c r="C23" s="26" t="s">
        <v>116</v>
      </c>
      <c r="D23" s="26" t="s">
        <v>45</v>
      </c>
      <c r="E23" s="17"/>
    </row>
    <row r="24" spans="1:5" x14ac:dyDescent="0.3">
      <c r="A24" s="23">
        <v>23</v>
      </c>
      <c r="B24" s="24" t="s">
        <v>110</v>
      </c>
      <c r="C24" s="26" t="s">
        <v>116</v>
      </c>
      <c r="D24" s="26" t="s">
        <v>46</v>
      </c>
      <c r="E24" s="17"/>
    </row>
    <row r="25" spans="1:5" x14ac:dyDescent="0.3">
      <c r="A25" s="23">
        <v>24</v>
      </c>
      <c r="B25" s="24" t="s">
        <v>111</v>
      </c>
      <c r="C25" s="26" t="s">
        <v>116</v>
      </c>
      <c r="D25" s="26" t="s">
        <v>46</v>
      </c>
      <c r="E25" s="17"/>
    </row>
    <row r="26" spans="1:5" x14ac:dyDescent="0.3">
      <c r="A26" s="23">
        <v>25</v>
      </c>
      <c r="B26" s="24" t="s">
        <v>112</v>
      </c>
      <c r="C26" s="26" t="s">
        <v>116</v>
      </c>
      <c r="D26" s="26" t="s">
        <v>46</v>
      </c>
      <c r="E26" s="17"/>
    </row>
    <row r="27" spans="1:5" x14ac:dyDescent="0.3">
      <c r="A27" s="23">
        <v>26</v>
      </c>
      <c r="B27" s="24" t="s">
        <v>113</v>
      </c>
      <c r="C27" s="26" t="s">
        <v>116</v>
      </c>
      <c r="D27" s="26" t="s">
        <v>46</v>
      </c>
      <c r="E27" s="17"/>
    </row>
    <row r="28" spans="1:5" x14ac:dyDescent="0.3">
      <c r="A28" s="23">
        <v>27</v>
      </c>
      <c r="B28" s="24" t="s">
        <v>114</v>
      </c>
      <c r="C28" s="26" t="s">
        <v>127</v>
      </c>
      <c r="D28" s="26" t="s">
        <v>46</v>
      </c>
      <c r="E28" s="17"/>
    </row>
    <row r="29" spans="1:5" x14ac:dyDescent="0.3">
      <c r="A29" s="23">
        <v>28</v>
      </c>
      <c r="B29" s="24" t="s">
        <v>115</v>
      </c>
      <c r="C29" s="26" t="s">
        <v>127</v>
      </c>
      <c r="D29" s="26" t="s">
        <v>46</v>
      </c>
      <c r="E29" s="17"/>
    </row>
    <row r="30" spans="1:5" x14ac:dyDescent="0.3">
      <c r="A30" s="23">
        <v>29</v>
      </c>
      <c r="B30" s="25"/>
      <c r="C30" s="17"/>
      <c r="D30" s="17"/>
      <c r="E30" s="17"/>
    </row>
    <row r="31" spans="1:5" x14ac:dyDescent="0.3">
      <c r="A31" s="23">
        <v>30</v>
      </c>
      <c r="B31" s="25"/>
      <c r="C31" s="17"/>
      <c r="D31" s="17"/>
      <c r="E31" s="17"/>
    </row>
    <row r="32" spans="1:5" x14ac:dyDescent="0.3">
      <c r="A32" s="4"/>
      <c r="B32" s="4"/>
      <c r="C32" s="4"/>
      <c r="D32" s="4"/>
      <c r="E32" s="4"/>
    </row>
  </sheetData>
  <autoFilter ref="B1:D31" xr:uid="{CF8F93BB-89CF-48ED-8E75-5A2528BAED97}"/>
  <pageMargins left="0.75" right="0.75" top="1" bottom="1" header="0.5" footer="0.5"/>
  <pageSetup paperSize="125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2"/>
  <sheetViews>
    <sheetView zoomScale="80" zoomScaleNormal="80" workbookViewId="0">
      <pane ySplit="1" topLeftCell="A2" activePane="bottomLeft" state="frozen"/>
      <selection activeCell="J22" sqref="J22"/>
      <selection pane="bottomLeft" activeCell="J22" sqref="J22"/>
    </sheetView>
  </sheetViews>
  <sheetFormatPr defaultRowHeight="14.4" x14ac:dyDescent="0.3"/>
  <cols>
    <col min="1" max="1" width="5" customWidth="1"/>
    <col min="2" max="3" width="16.44140625" customWidth="1"/>
    <col min="4" max="4" width="8" customWidth="1"/>
    <col min="5" max="6" width="6.77734375" customWidth="1"/>
    <col min="7" max="10" width="12.77734375" customWidth="1"/>
    <col min="11" max="11" width="11" customWidth="1"/>
    <col min="12" max="17" width="12.77734375" customWidth="1"/>
    <col min="18" max="18" width="18" customWidth="1"/>
  </cols>
  <sheetData>
    <row r="1" spans="1:18" ht="25.95" customHeight="1" x14ac:dyDescent="0.3">
      <c r="A1" s="29" t="s">
        <v>64</v>
      </c>
      <c r="B1" s="29" t="s">
        <v>65</v>
      </c>
      <c r="C1" s="29"/>
      <c r="D1" s="29" t="s">
        <v>37</v>
      </c>
      <c r="E1" s="29" t="s">
        <v>68</v>
      </c>
      <c r="F1" s="29" t="s">
        <v>69</v>
      </c>
      <c r="G1" s="30" t="s">
        <v>117</v>
      </c>
      <c r="H1" s="30" t="s">
        <v>118</v>
      </c>
      <c r="I1" s="29" t="s">
        <v>70</v>
      </c>
      <c r="J1" s="29" t="s">
        <v>71</v>
      </c>
      <c r="K1" s="30" t="s">
        <v>119</v>
      </c>
      <c r="L1" s="30" t="s">
        <v>120</v>
      </c>
      <c r="M1" s="29" t="s">
        <v>72</v>
      </c>
      <c r="N1" s="29" t="s">
        <v>73</v>
      </c>
      <c r="O1" s="30" t="s">
        <v>122</v>
      </c>
      <c r="P1" s="30" t="s">
        <v>121</v>
      </c>
      <c r="Q1" s="30" t="s">
        <v>123</v>
      </c>
      <c r="R1" s="29" t="s">
        <v>74</v>
      </c>
    </row>
    <row r="2" spans="1:18" x14ac:dyDescent="0.3">
      <c r="A2" s="31">
        <v>1</v>
      </c>
      <c r="B2" s="32" t="str">
        <f>Elevi!B2</f>
        <v>Elev 1</v>
      </c>
      <c r="C2" s="32"/>
      <c r="D2" s="31" t="str">
        <f>Elevi!D2</f>
        <v>M</v>
      </c>
      <c r="E2" s="33">
        <v>6.7</v>
      </c>
      <c r="F2" s="33">
        <v>6.6</v>
      </c>
      <c r="G2" s="33">
        <v>3.58</v>
      </c>
      <c r="H2" s="33">
        <v>3.56</v>
      </c>
      <c r="I2" s="33">
        <v>10</v>
      </c>
      <c r="J2" s="33">
        <v>10.5</v>
      </c>
      <c r="K2" s="34"/>
      <c r="L2" s="35">
        <f t="shared" ref="L2:L31" si="0">IFERROR((E2-F2)/E2*100,"")</f>
        <v>1.4925373134328437</v>
      </c>
      <c r="M2" s="35">
        <f t="shared" ref="M2:M31" si="1">IFERROR((G2-H2)/G2*100,"")</f>
        <v>0.55865921787709538</v>
      </c>
      <c r="N2" s="35">
        <f t="shared" ref="N2:N31" si="2">IFERROR((J2-I2)/I2*100,"")</f>
        <v>5</v>
      </c>
      <c r="O2" s="35">
        <f>IF(F2="","",IF(D2="F",IF(F2&lt;=BAREM!$C$4,10,IF(F2&lt;=BAREM!$D$4,9,IF(F2&lt;=BAREM!$E$4,8,IF(F2&lt;=BAREM!$F$4,7,IF(F2&lt;=BAREM!$G$4,6,IF(F2&lt;=BAREM!$H$4,5,4)))))),IF(F2&lt;=BAREM!$C$5,10,IF(F2&lt;=BAREM!$D$5,9,IF(F2&lt;=BAREM!$E$5,8,IF(F2&lt;=BAREM!$F$5,7,IF(F2&lt;=BAREM!$G$5,6,IF(F2&lt;=BAREM!$H$5,5,4))))))))</f>
        <v>10</v>
      </c>
      <c r="P2" s="35">
        <f>IF(H2="","",IF(D2="F",IF((INT(H2)*60+ROUND(MOD(H2,1)*100,0))&lt;=BAREM!$C$6,10,IF((INT(H2)*60+ROUND(MOD(H2,1)*100,0))&lt;=BAREM!$D$6,9,IF((INT(H2)*60+ROUND(MOD(H2,1)*100,0))&lt;=BAREM!$E$6,8,IF((INT(H2)*60+ROUND(MOD(H2,1)*100,0))&lt;=BAREM!$F$6,7,IF((INT(H2)*60+ROUND(MOD(H2,1)*100,0))&lt;=BAREM!$G$6,6,IF((INT(H2)*60+ROUND(MOD(H2,1)*100,0))&lt;=BAREM!$H$6,5,4)))))),IF((INT(H2)*60+ROUND(MOD(H2,1)*100,0))&lt;=BAREM!$C$7,10,IF((INT(H2)*60+ROUND(MOD(H2,1)*100,0))&lt;=BAREM!$D$7,9,IF((INT(H2)*60+ROUND(MOD(H2,1)*100,0))&lt;=BAREM!$E$7,8,IF((INT(H2)*60+ROUND(MOD(H2,1)*100,0))&lt;=BAREM!$F$7,7,IF((INT(H2)*60+ROUND(MOD(H2,1)*100,0))&lt;=BAREM!$G$7,6,IF((INT(H2)*60+ROUND(MOD(H2,1)*100,0))&lt;=BAREM!$H$7,5,4))))))))</f>
        <v>9</v>
      </c>
      <c r="Q2" s="35">
        <f>IF(J2="","",IF(D2="F",IF(J2&gt;=BAREM!$C$8,10,IF(J2&gt;=BAREM!$D$8,9,IF(J2&gt;=BAREM!$E$8,8,IF(J2&gt;=BAREM!$F$8,7,IF(J2&gt;=BAREM!$G$8,6,IF(J2&gt;=BAREM!$H$8,5,4)))))),IF(J2&gt;=BAREM!$C$9,10,IF(J2&gt;=BAREM!$D$9,9,IF(J2&gt;=BAREM!$E$9,8,IF(J2&gt;=BAREM!$F$9,7,IF(J2&gt;=BAREM!$G$9,6,IF(J2&gt;=BAREM!$H$9,5,4))))))))</f>
        <v>10</v>
      </c>
      <c r="R2" s="35">
        <f t="shared" ref="R2:R31" si="3">IFERROR(ROUND(AVERAGE(O2,P2,Q2),2),"")</f>
        <v>9.67</v>
      </c>
    </row>
    <row r="3" spans="1:18" x14ac:dyDescent="0.3">
      <c r="A3" s="31">
        <v>2</v>
      </c>
      <c r="B3" s="32" t="str">
        <f>Elevi!B3</f>
        <v>Elev 2</v>
      </c>
      <c r="C3" s="32"/>
      <c r="D3" s="31" t="str">
        <f>Elevi!D3</f>
        <v>M</v>
      </c>
      <c r="E3" s="33">
        <v>7.2</v>
      </c>
      <c r="F3" s="33">
        <v>7</v>
      </c>
      <c r="G3" s="33">
        <v>3.5</v>
      </c>
      <c r="H3" s="33">
        <v>3.49</v>
      </c>
      <c r="I3" s="33">
        <v>10</v>
      </c>
      <c r="J3" s="33">
        <v>10.5</v>
      </c>
      <c r="K3" s="34"/>
      <c r="L3" s="35">
        <f t="shared" si="0"/>
        <v>2.7777777777777799</v>
      </c>
      <c r="M3" s="35">
        <f t="shared" si="1"/>
        <v>0.28571428571427965</v>
      </c>
      <c r="N3" s="35">
        <f t="shared" si="2"/>
        <v>5</v>
      </c>
      <c r="O3" s="35">
        <f>IF(F3="","",IF(D3="F",IF(F3&lt;=BAREM!$C$4,10,IF(F3&lt;=BAREM!$D$4,9,IF(F3&lt;=BAREM!$E$4,8,IF(F3&lt;=BAREM!$F$4,7,IF(F3&lt;=BAREM!$G$4,6,IF(F3&lt;=BAREM!$H$4,5,4)))))),IF(F3&lt;=BAREM!$C$5,10,IF(F3&lt;=BAREM!$D$5,9,IF(F3&lt;=BAREM!$E$5,8,IF(F3&lt;=BAREM!$F$5,7,IF(F3&lt;=BAREM!$G$5,6,IF(F3&lt;=BAREM!$H$5,5,4))))))))</f>
        <v>10</v>
      </c>
      <c r="P3" s="35">
        <f>IF(H3="","",IF(D3="F",IF((INT(H3)*60+ROUND(MOD(H3,1)*100,0))&lt;=BAREM!$C$6,10,IF((INT(H3)*60+ROUND(MOD(H3,1)*100,0))&lt;=BAREM!$D$6,9,IF((INT(H3)*60+ROUND(MOD(H3,1)*100,0))&lt;=BAREM!$E$6,8,IF((INT(H3)*60+ROUND(MOD(H3,1)*100,0))&lt;=BAREM!$F$6,7,IF((INT(H3)*60+ROUND(MOD(H3,1)*100,0))&lt;=BAREM!$G$6,6,IF((INT(H3)*60+ROUND(MOD(H3,1)*100,0))&lt;=BAREM!$H$6,5,4)))))),IF((INT(H3)*60+ROUND(MOD(H3,1)*100,0))&lt;=BAREM!$C$7,10,IF((INT(H3)*60+ROUND(MOD(H3,1)*100,0))&lt;=BAREM!$D$7,9,IF((INT(H3)*60+ROUND(MOD(H3,1)*100,0))&lt;=BAREM!$E$7,8,IF((INT(H3)*60+ROUND(MOD(H3,1)*100,0))&lt;=BAREM!$F$7,7,IF((INT(H3)*60+ROUND(MOD(H3,1)*100,0))&lt;=BAREM!$G$7,6,IF((INT(H3)*60+ROUND(MOD(H3,1)*100,0))&lt;=BAREM!$H$7,5,4))))))))</f>
        <v>10</v>
      </c>
      <c r="Q3" s="35">
        <f>IF(J3="","",IF(D3="F",IF(J3&gt;=BAREM!$C$8,10,IF(J3&gt;=BAREM!$D$8,9,IF(J3&gt;=BAREM!$E$8,8,IF(J3&gt;=BAREM!$F$8,7,IF(J3&gt;=BAREM!$G$8,6,IF(J3&gt;=BAREM!$H$8,5,4)))))),IF(J3&gt;=BAREM!$C$9,10,IF(J3&gt;=BAREM!$D$9,9,IF(J3&gt;=BAREM!$E$9,8,IF(J3&gt;=BAREM!$F$9,7,IF(J3&gt;=BAREM!$G$9,6,IF(J3&gt;=BAREM!$H$9,5,4))))))))</f>
        <v>10</v>
      </c>
      <c r="R3" s="35">
        <f t="shared" si="3"/>
        <v>10</v>
      </c>
    </row>
    <row r="4" spans="1:18" x14ac:dyDescent="0.3">
      <c r="A4" s="31">
        <v>3</v>
      </c>
      <c r="B4" s="32" t="str">
        <f>Elevi!B4</f>
        <v>Elev 3</v>
      </c>
      <c r="C4" s="32"/>
      <c r="D4" s="31" t="str">
        <f>Elevi!D4</f>
        <v>M</v>
      </c>
      <c r="E4" s="33">
        <v>7.1</v>
      </c>
      <c r="F4" s="33">
        <v>7</v>
      </c>
      <c r="G4" s="33">
        <v>3.54</v>
      </c>
      <c r="H4" s="33">
        <v>3.52</v>
      </c>
      <c r="I4" s="33">
        <v>9</v>
      </c>
      <c r="J4" s="33">
        <v>9</v>
      </c>
      <c r="K4" s="34"/>
      <c r="L4" s="35">
        <f t="shared" si="0"/>
        <v>1.4084507042253471</v>
      </c>
      <c r="M4" s="35">
        <f t="shared" si="1"/>
        <v>0.56497175141242995</v>
      </c>
      <c r="N4" s="35">
        <f t="shared" si="2"/>
        <v>0</v>
      </c>
      <c r="O4" s="35">
        <f>IF(F4="","",IF(D4="F",IF(F4&lt;=BAREM!$C$4,10,IF(F4&lt;=BAREM!$D$4,9,IF(F4&lt;=BAREM!$E$4,8,IF(F4&lt;=BAREM!$F$4,7,IF(F4&lt;=BAREM!$G$4,6,IF(F4&lt;=BAREM!$H$4,5,4)))))),IF(F4&lt;=BAREM!$C$5,10,IF(F4&lt;=BAREM!$D$5,9,IF(F4&lt;=BAREM!$E$5,8,IF(F4&lt;=BAREM!$F$5,7,IF(F4&lt;=BAREM!$G$5,6,IF(F4&lt;=BAREM!$H$5,5,4))))))))</f>
        <v>10</v>
      </c>
      <c r="P4" s="35">
        <f>IF(H4="","",IF(D4="F",IF((INT(H4)*60+ROUND(MOD(H4,1)*100,0))&lt;=BAREM!$C$6,10,IF((INT(H4)*60+ROUND(MOD(H4,1)*100,0))&lt;=BAREM!$D$6,9,IF((INT(H4)*60+ROUND(MOD(H4,1)*100,0))&lt;=BAREM!$E$6,8,IF((INT(H4)*60+ROUND(MOD(H4,1)*100,0))&lt;=BAREM!$F$6,7,IF((INT(H4)*60+ROUND(MOD(H4,1)*100,0))&lt;=BAREM!$G$6,6,IF((INT(H4)*60+ROUND(MOD(H4,1)*100,0))&lt;=BAREM!$H$6,5,4)))))),IF((INT(H4)*60+ROUND(MOD(H4,1)*100,0))&lt;=BAREM!$C$7,10,IF((INT(H4)*60+ROUND(MOD(H4,1)*100,0))&lt;=BAREM!$D$7,9,IF((INT(H4)*60+ROUND(MOD(H4,1)*100,0))&lt;=BAREM!$E$7,8,IF((INT(H4)*60+ROUND(MOD(H4,1)*100,0))&lt;=BAREM!$F$7,7,IF((INT(H4)*60+ROUND(MOD(H4,1)*100,0))&lt;=BAREM!$G$7,6,IF((INT(H4)*60+ROUND(MOD(H4,1)*100,0))&lt;=BAREM!$H$7,5,4))))))))</f>
        <v>10</v>
      </c>
      <c r="Q4" s="35">
        <f>IF(J4="","",IF(D4="F",IF(J4&gt;=BAREM!$C$8,10,IF(J4&gt;=BAREM!$D$8,9,IF(J4&gt;=BAREM!$E$8,8,IF(J4&gt;=BAREM!$F$8,7,IF(J4&gt;=BAREM!$G$8,6,IF(J4&gt;=BAREM!$H$8,5,4)))))),IF(J4&gt;=BAREM!$C$9,10,IF(J4&gt;=BAREM!$D$9,9,IF(J4&gt;=BAREM!$E$9,8,IF(J4&gt;=BAREM!$F$9,7,IF(J4&gt;=BAREM!$G$9,6,IF(J4&gt;=BAREM!$H$9,5,4))))))))</f>
        <v>10</v>
      </c>
      <c r="R4" s="35">
        <f t="shared" si="3"/>
        <v>10</v>
      </c>
    </row>
    <row r="5" spans="1:18" x14ac:dyDescent="0.3">
      <c r="A5" s="31">
        <v>4</v>
      </c>
      <c r="B5" s="32" t="str">
        <f>Elevi!B5</f>
        <v>Elev 4</v>
      </c>
      <c r="C5" s="32"/>
      <c r="D5" s="31" t="str">
        <f>Elevi!D5</f>
        <v>M</v>
      </c>
      <c r="E5" s="33"/>
      <c r="F5" s="33">
        <v>7</v>
      </c>
      <c r="G5" s="33">
        <v>3.47</v>
      </c>
      <c r="H5" s="33">
        <v>3.48</v>
      </c>
      <c r="I5" s="33">
        <v>5</v>
      </c>
      <c r="J5" s="33">
        <v>6</v>
      </c>
      <c r="K5" s="34"/>
      <c r="L5" s="35" t="str">
        <f t="shared" si="0"/>
        <v/>
      </c>
      <c r="M5" s="35">
        <f t="shared" si="1"/>
        <v>-0.28818443804033966</v>
      </c>
      <c r="N5" s="35">
        <f t="shared" si="2"/>
        <v>20</v>
      </c>
      <c r="O5" s="35">
        <f>IF(F5="","",IF(D5="F",IF(F5&lt;=BAREM!$C$4,10,IF(F5&lt;=BAREM!$D$4,9,IF(F5&lt;=BAREM!$E$4,8,IF(F5&lt;=BAREM!$F$4,7,IF(F5&lt;=BAREM!$G$4,6,IF(F5&lt;=BAREM!$H$4,5,4)))))),IF(F5&lt;=BAREM!$C$5,10,IF(F5&lt;=BAREM!$D$5,9,IF(F5&lt;=BAREM!$E$5,8,IF(F5&lt;=BAREM!$F$5,7,IF(F5&lt;=BAREM!$G$5,6,IF(F5&lt;=BAREM!$H$5,5,4))))))))</f>
        <v>10</v>
      </c>
      <c r="P5" s="35">
        <f>IF(H5="","",IF(D5="F",IF((INT(H5)*60+ROUND(MOD(H5,1)*100,0))&lt;=BAREM!$C$6,10,IF((INT(H5)*60+ROUND(MOD(H5,1)*100,0))&lt;=BAREM!$D$6,9,IF((INT(H5)*60+ROUND(MOD(H5,1)*100,0))&lt;=BAREM!$E$6,8,IF((INT(H5)*60+ROUND(MOD(H5,1)*100,0))&lt;=BAREM!$F$6,7,IF((INT(H5)*60+ROUND(MOD(H5,1)*100,0))&lt;=BAREM!$G$6,6,IF((INT(H5)*60+ROUND(MOD(H5,1)*100,0))&lt;=BAREM!$H$6,5,4)))))),IF((INT(H5)*60+ROUND(MOD(H5,1)*100,0))&lt;=BAREM!$C$7,10,IF((INT(H5)*60+ROUND(MOD(H5,1)*100,0))&lt;=BAREM!$D$7,9,IF((INT(H5)*60+ROUND(MOD(H5,1)*100,0))&lt;=BAREM!$E$7,8,IF((INT(H5)*60+ROUND(MOD(H5,1)*100,0))&lt;=BAREM!$F$7,7,IF((INT(H5)*60+ROUND(MOD(H5,1)*100,0))&lt;=BAREM!$G$7,6,IF((INT(H5)*60+ROUND(MOD(H5,1)*100,0))&lt;=BAREM!$H$7,5,4))))))))</f>
        <v>10</v>
      </c>
      <c r="Q5" s="35">
        <f>IF(J5="","",IF(D5="F",IF(J5&gt;=BAREM!$C$8,10,IF(J5&gt;=BAREM!$D$8,9,IF(J5&gt;=BAREM!$E$8,8,IF(J5&gt;=BAREM!$F$8,7,IF(J5&gt;=BAREM!$G$8,6,IF(J5&gt;=BAREM!$H$8,5,4)))))),IF(J5&gt;=BAREM!$C$9,10,IF(J5&gt;=BAREM!$D$9,9,IF(J5&gt;=BAREM!$E$9,8,IF(J5&gt;=BAREM!$F$9,7,IF(J5&gt;=BAREM!$G$9,6,IF(J5&gt;=BAREM!$H$9,5,4))))))))</f>
        <v>7</v>
      </c>
      <c r="R5" s="35">
        <f t="shared" si="3"/>
        <v>9</v>
      </c>
    </row>
    <row r="6" spans="1:18" x14ac:dyDescent="0.3">
      <c r="A6" s="31">
        <v>5</v>
      </c>
      <c r="B6" s="32" t="str">
        <f>Elevi!B6</f>
        <v>Elev 5</v>
      </c>
      <c r="C6" s="32"/>
      <c r="D6" s="31" t="str">
        <f>Elevi!D6</f>
        <v>M</v>
      </c>
      <c r="E6" s="33">
        <v>10</v>
      </c>
      <c r="F6" s="33">
        <v>7.5</v>
      </c>
      <c r="G6" s="33">
        <v>4.25</v>
      </c>
      <c r="H6" s="33">
        <v>4.07</v>
      </c>
      <c r="I6" s="33">
        <v>9.5</v>
      </c>
      <c r="J6" s="33">
        <v>9</v>
      </c>
      <c r="K6" s="34"/>
      <c r="L6" s="35">
        <f t="shared" si="0"/>
        <v>25</v>
      </c>
      <c r="M6" s="35">
        <f t="shared" si="1"/>
        <v>4.2352941176470527</v>
      </c>
      <c r="N6" s="35">
        <f t="shared" si="2"/>
        <v>-5.2631578947368416</v>
      </c>
      <c r="O6" s="35">
        <f>IF(F6="","",IF(D6="F",IF(F6&lt;=BAREM!$C$4,10,IF(F6&lt;=BAREM!$D$4,9,IF(F6&lt;=BAREM!$E$4,8,IF(F6&lt;=BAREM!$F$4,7,IF(F6&lt;=BAREM!$G$4,6,IF(F6&lt;=BAREM!$H$4,5,4)))))),IF(F6&lt;=BAREM!$C$5,10,IF(F6&lt;=BAREM!$D$5,9,IF(F6&lt;=BAREM!$E$5,8,IF(F6&lt;=BAREM!$F$5,7,IF(F6&lt;=BAREM!$G$5,6,IF(F6&lt;=BAREM!$H$5,5,4))))))))</f>
        <v>8</v>
      </c>
      <c r="P6" s="35">
        <f>IF(H6="","",IF(D6="F",IF((INT(H6)*60+ROUND(MOD(H6,1)*100,0))&lt;=BAREM!$C$6,10,IF((INT(H6)*60+ROUND(MOD(H6,1)*100,0))&lt;=BAREM!$D$6,9,IF((INT(H6)*60+ROUND(MOD(H6,1)*100,0))&lt;=BAREM!$E$6,8,IF((INT(H6)*60+ROUND(MOD(H6,1)*100,0))&lt;=BAREM!$F$6,7,IF((INT(H6)*60+ROUND(MOD(H6,1)*100,0))&lt;=BAREM!$G$6,6,IF((INT(H6)*60+ROUND(MOD(H6,1)*100,0))&lt;=BAREM!$H$6,5,4)))))),IF((INT(H6)*60+ROUND(MOD(H6,1)*100,0))&lt;=BAREM!$C$7,10,IF((INT(H6)*60+ROUND(MOD(H6,1)*100,0))&lt;=BAREM!$D$7,9,IF((INT(H6)*60+ROUND(MOD(H6,1)*100,0))&lt;=BAREM!$E$7,8,IF((INT(H6)*60+ROUND(MOD(H6,1)*100,0))&lt;=BAREM!$F$7,7,IF((INT(H6)*60+ROUND(MOD(H6,1)*100,0))&lt;=BAREM!$G$7,6,IF((INT(H6)*60+ROUND(MOD(H6,1)*100,0))&lt;=BAREM!$H$7,5,4))))))))</f>
        <v>6</v>
      </c>
      <c r="Q6" s="35">
        <f>IF(J6="","",IF(D6="F",IF(J6&gt;=BAREM!$C$8,10,IF(J6&gt;=BAREM!$D$8,9,IF(J6&gt;=BAREM!$E$8,8,IF(J6&gt;=BAREM!$F$8,7,IF(J6&gt;=BAREM!$G$8,6,IF(J6&gt;=BAREM!$H$8,5,4)))))),IF(J6&gt;=BAREM!$C$9,10,IF(J6&gt;=BAREM!$D$9,9,IF(J6&gt;=BAREM!$E$9,8,IF(J6&gt;=BAREM!$F$9,7,IF(J6&gt;=BAREM!$G$9,6,IF(J6&gt;=BAREM!$H$9,5,4))))))))</f>
        <v>10</v>
      </c>
      <c r="R6" s="35">
        <f t="shared" si="3"/>
        <v>8</v>
      </c>
    </row>
    <row r="7" spans="1:18" x14ac:dyDescent="0.3">
      <c r="A7" s="31">
        <v>6</v>
      </c>
      <c r="B7" s="32" t="str">
        <f>Elevi!B7</f>
        <v>Elev 6</v>
      </c>
      <c r="C7" s="32"/>
      <c r="D7" s="31" t="str">
        <f>Elevi!D7</f>
        <v>M</v>
      </c>
      <c r="E7" s="33">
        <v>8</v>
      </c>
      <c r="F7" s="33">
        <v>7.9</v>
      </c>
      <c r="G7" s="33">
        <v>3.43</v>
      </c>
      <c r="H7" s="33">
        <v>3.42</v>
      </c>
      <c r="I7" s="33">
        <v>8</v>
      </c>
      <c r="J7" s="33">
        <v>9</v>
      </c>
      <c r="K7" s="34"/>
      <c r="L7" s="35">
        <f t="shared" si="0"/>
        <v>1.2499999999999956</v>
      </c>
      <c r="M7" s="35">
        <f t="shared" si="1"/>
        <v>0.29154518950437991</v>
      </c>
      <c r="N7" s="35">
        <f t="shared" si="2"/>
        <v>12.5</v>
      </c>
      <c r="O7" s="35">
        <f>IF(F7="","",IF(D7="F",IF(F7&lt;=BAREM!$C$4,10,IF(F7&lt;=BAREM!$D$4,9,IF(F7&lt;=BAREM!$E$4,8,IF(F7&lt;=BAREM!$F$4,7,IF(F7&lt;=BAREM!$G$4,6,IF(F7&lt;=BAREM!$H$4,5,4)))))),IF(F7&lt;=BAREM!$C$5,10,IF(F7&lt;=BAREM!$D$5,9,IF(F7&lt;=BAREM!$E$5,8,IF(F7&lt;=BAREM!$F$5,7,IF(F7&lt;=BAREM!$G$5,6,IF(F7&lt;=BAREM!$H$5,5,4))))))))</f>
        <v>6</v>
      </c>
      <c r="P7" s="35">
        <f>IF(H7="","",IF(D7="F",IF((INT(H7)*60+ROUND(MOD(H7,1)*100,0))&lt;=BAREM!$C$6,10,IF((INT(H7)*60+ROUND(MOD(H7,1)*100,0))&lt;=BAREM!$D$6,9,IF((INT(H7)*60+ROUND(MOD(H7,1)*100,0))&lt;=BAREM!$E$6,8,IF((INT(H7)*60+ROUND(MOD(H7,1)*100,0))&lt;=BAREM!$F$6,7,IF((INT(H7)*60+ROUND(MOD(H7,1)*100,0))&lt;=BAREM!$G$6,6,IF((INT(H7)*60+ROUND(MOD(H7,1)*100,0))&lt;=BAREM!$H$6,5,4)))))),IF((INT(H7)*60+ROUND(MOD(H7,1)*100,0))&lt;=BAREM!$C$7,10,IF((INT(H7)*60+ROUND(MOD(H7,1)*100,0))&lt;=BAREM!$D$7,9,IF((INT(H7)*60+ROUND(MOD(H7,1)*100,0))&lt;=BAREM!$E$7,8,IF((INT(H7)*60+ROUND(MOD(H7,1)*100,0))&lt;=BAREM!$F$7,7,IF((INT(H7)*60+ROUND(MOD(H7,1)*100,0))&lt;=BAREM!$G$7,6,IF((INT(H7)*60+ROUND(MOD(H7,1)*100,0))&lt;=BAREM!$H$7,5,4))))))))</f>
        <v>10</v>
      </c>
      <c r="Q7" s="35">
        <f>IF(J7="","",IF(D7="F",IF(J7&gt;=BAREM!$C$8,10,IF(J7&gt;=BAREM!$D$8,9,IF(J7&gt;=BAREM!$E$8,8,IF(J7&gt;=BAREM!$F$8,7,IF(J7&gt;=BAREM!$G$8,6,IF(J7&gt;=BAREM!$H$8,5,4)))))),IF(J7&gt;=BAREM!$C$9,10,IF(J7&gt;=BAREM!$D$9,9,IF(J7&gt;=BAREM!$E$9,8,IF(J7&gt;=BAREM!$F$9,7,IF(J7&gt;=BAREM!$G$9,6,IF(J7&gt;=BAREM!$H$9,5,4))))))))</f>
        <v>10</v>
      </c>
      <c r="R7" s="35">
        <f t="shared" si="3"/>
        <v>8.67</v>
      </c>
    </row>
    <row r="8" spans="1:18" x14ac:dyDescent="0.3">
      <c r="A8" s="31">
        <v>7</v>
      </c>
      <c r="B8" s="32" t="str">
        <f>Elevi!B8</f>
        <v>Elev 7</v>
      </c>
      <c r="C8" s="32"/>
      <c r="D8" s="31" t="str">
        <f>Elevi!D8</f>
        <v>F</v>
      </c>
      <c r="E8" s="33">
        <v>8.4</v>
      </c>
      <c r="F8" s="33">
        <v>7.7</v>
      </c>
      <c r="G8" s="33">
        <v>3.58</v>
      </c>
      <c r="H8" s="33">
        <v>3.58</v>
      </c>
      <c r="I8" s="33">
        <v>6</v>
      </c>
      <c r="J8" s="33">
        <v>7</v>
      </c>
      <c r="K8" s="34"/>
      <c r="L8" s="35">
        <f t="shared" si="0"/>
        <v>8.3333333333333357</v>
      </c>
      <c r="M8" s="35">
        <f t="shared" si="1"/>
        <v>0</v>
      </c>
      <c r="N8" s="35">
        <f t="shared" si="2"/>
        <v>16.666666666666664</v>
      </c>
      <c r="O8" s="35">
        <f>IF(F8="","",IF(D8="F",IF(F8&lt;=BAREM!$C$4,10,IF(F8&lt;=BAREM!$D$4,9,IF(F8&lt;=BAREM!$E$4,8,IF(F8&lt;=BAREM!$F$4,7,IF(F8&lt;=BAREM!$G$4,6,IF(F8&lt;=BAREM!$H$4,5,4)))))),IF(F8&lt;=BAREM!$C$5,10,IF(F8&lt;=BAREM!$D$5,9,IF(F8&lt;=BAREM!$E$5,8,IF(F8&lt;=BAREM!$F$5,7,IF(F8&lt;=BAREM!$G$5,6,IF(F8&lt;=BAREM!$H$5,5,4))))))))</f>
        <v>10</v>
      </c>
      <c r="P8" s="35">
        <f>IF(H8="","",IF(D8="F",IF((INT(H8)*60+ROUND(MOD(H8,1)*100,0))&lt;=BAREM!$C$6,10,IF((INT(H8)*60+ROUND(MOD(H8,1)*100,0))&lt;=BAREM!$D$6,9,IF((INT(H8)*60+ROUND(MOD(H8,1)*100,0))&lt;=BAREM!$E$6,8,IF((INT(H8)*60+ROUND(MOD(H8,1)*100,0))&lt;=BAREM!$F$6,7,IF((INT(H8)*60+ROUND(MOD(H8,1)*100,0))&lt;=BAREM!$G$6,6,IF((INT(H8)*60+ROUND(MOD(H8,1)*100,0))&lt;=BAREM!$H$6,5,4)))))),IF((INT(H8)*60+ROUND(MOD(H8,1)*100,0))&lt;=BAREM!$C$7,10,IF((INT(H8)*60+ROUND(MOD(H8,1)*100,0))&lt;=BAREM!$D$7,9,IF((INT(H8)*60+ROUND(MOD(H8,1)*100,0))&lt;=BAREM!$E$7,8,IF((INT(H8)*60+ROUND(MOD(H8,1)*100,0))&lt;=BAREM!$F$7,7,IF((INT(H8)*60+ROUND(MOD(H8,1)*100,0))&lt;=BAREM!$G$7,6,IF((INT(H8)*60+ROUND(MOD(H8,1)*100,0))&lt;=BAREM!$H$7,5,4))))))))</f>
        <v>8</v>
      </c>
      <c r="Q8" s="35">
        <f>IF(J8="","",IF(D8="F",IF(J8&gt;=BAREM!$C$8,10,IF(J8&gt;=BAREM!$D$8,9,IF(J8&gt;=BAREM!$E$8,8,IF(J8&gt;=BAREM!$F$8,7,IF(J8&gt;=BAREM!$G$8,6,IF(J8&gt;=BAREM!$H$8,5,4)))))),IF(J8&gt;=BAREM!$C$9,10,IF(J8&gt;=BAREM!$D$9,9,IF(J8&gt;=BAREM!$E$9,8,IF(J8&gt;=BAREM!$F$9,7,IF(J8&gt;=BAREM!$G$9,6,IF(J8&gt;=BAREM!$H$9,5,4))))))))</f>
        <v>10</v>
      </c>
      <c r="R8" s="35">
        <f t="shared" si="3"/>
        <v>9.33</v>
      </c>
    </row>
    <row r="9" spans="1:18" x14ac:dyDescent="0.3">
      <c r="A9" s="31">
        <v>8</v>
      </c>
      <c r="B9" s="32" t="str">
        <f>Elevi!B9</f>
        <v>Elev 8</v>
      </c>
      <c r="C9" s="32"/>
      <c r="D9" s="31" t="str">
        <f>Elevi!D9</f>
        <v>M</v>
      </c>
      <c r="E9" s="33">
        <v>6.3</v>
      </c>
      <c r="F9" s="33">
        <v>6.4</v>
      </c>
      <c r="G9" s="33">
        <v>4.45</v>
      </c>
      <c r="H9" s="33">
        <v>4.1900000000000004</v>
      </c>
      <c r="I9" s="33">
        <v>7.5</v>
      </c>
      <c r="J9" s="33">
        <v>8</v>
      </c>
      <c r="K9" s="34"/>
      <c r="L9" s="35">
        <f t="shared" si="0"/>
        <v>-1.5873015873015959</v>
      </c>
      <c r="M9" s="35">
        <f t="shared" si="1"/>
        <v>5.8426966292134779</v>
      </c>
      <c r="N9" s="35">
        <f t="shared" si="2"/>
        <v>6.666666666666667</v>
      </c>
      <c r="O9" s="35">
        <f>IF(F9="","",IF(D9="F",IF(F9&lt;=BAREM!$C$4,10,IF(F9&lt;=BAREM!$D$4,9,IF(F9&lt;=BAREM!$E$4,8,IF(F9&lt;=BAREM!$F$4,7,IF(F9&lt;=BAREM!$G$4,6,IF(F9&lt;=BAREM!$H$4,5,4)))))),IF(F9&lt;=BAREM!$C$5,10,IF(F9&lt;=BAREM!$D$5,9,IF(F9&lt;=BAREM!$E$5,8,IF(F9&lt;=BAREM!$F$5,7,IF(F9&lt;=BAREM!$G$5,6,IF(F9&lt;=BAREM!$H$5,5,4))))))))</f>
        <v>10</v>
      </c>
      <c r="P9" s="35">
        <f>IF(H9="","",IF(D9="F",IF((INT(H9)*60+ROUND(MOD(H9,1)*100,0))&lt;=BAREM!$C$6,10,IF((INT(H9)*60+ROUND(MOD(H9,1)*100,0))&lt;=BAREM!$D$6,9,IF((INT(H9)*60+ROUND(MOD(H9,1)*100,0))&lt;=BAREM!$E$6,8,IF((INT(H9)*60+ROUND(MOD(H9,1)*100,0))&lt;=BAREM!$F$6,7,IF((INT(H9)*60+ROUND(MOD(H9,1)*100,0))&lt;=BAREM!$G$6,6,IF((INT(H9)*60+ROUND(MOD(H9,1)*100,0))&lt;=BAREM!$H$6,5,4)))))),IF((INT(H9)*60+ROUND(MOD(H9,1)*100,0))&lt;=BAREM!$C$7,10,IF((INT(H9)*60+ROUND(MOD(H9,1)*100,0))&lt;=BAREM!$D$7,9,IF((INT(H9)*60+ROUND(MOD(H9,1)*100,0))&lt;=BAREM!$E$7,8,IF((INT(H9)*60+ROUND(MOD(H9,1)*100,0))&lt;=BAREM!$F$7,7,IF((INT(H9)*60+ROUND(MOD(H9,1)*100,0))&lt;=BAREM!$G$7,6,IF((INT(H9)*60+ROUND(MOD(H9,1)*100,0))&lt;=BAREM!$H$7,5,4))))))))</f>
        <v>4</v>
      </c>
      <c r="Q9" s="35">
        <f>IF(J9="","",IF(D9="F",IF(J9&gt;=BAREM!$C$8,10,IF(J9&gt;=BAREM!$D$8,9,IF(J9&gt;=BAREM!$E$8,8,IF(J9&gt;=BAREM!$F$8,7,IF(J9&gt;=BAREM!$G$8,6,IF(J9&gt;=BAREM!$H$8,5,4)))))),IF(J9&gt;=BAREM!$C$9,10,IF(J9&gt;=BAREM!$D$9,9,IF(J9&gt;=BAREM!$E$9,8,IF(J9&gt;=BAREM!$F$9,7,IF(J9&gt;=BAREM!$G$9,6,IF(J9&gt;=BAREM!$H$9,5,4))))))))</f>
        <v>9</v>
      </c>
      <c r="R9" s="35">
        <f t="shared" si="3"/>
        <v>7.67</v>
      </c>
    </row>
    <row r="10" spans="1:18" x14ac:dyDescent="0.3">
      <c r="A10" s="31">
        <v>9</v>
      </c>
      <c r="B10" s="32" t="str">
        <f>Elevi!B10</f>
        <v>Elev 9</v>
      </c>
      <c r="C10" s="32"/>
      <c r="D10" s="31" t="str">
        <f>Elevi!D10</f>
        <v>M</v>
      </c>
      <c r="E10" s="33">
        <v>6.9</v>
      </c>
      <c r="F10" s="33">
        <v>6.9</v>
      </c>
      <c r="G10" s="33">
        <v>3.5</v>
      </c>
      <c r="H10" s="33">
        <v>3.51</v>
      </c>
      <c r="I10" s="33">
        <v>11.5</v>
      </c>
      <c r="J10" s="33">
        <v>12</v>
      </c>
      <c r="K10" s="34"/>
      <c r="L10" s="35">
        <f t="shared" si="0"/>
        <v>0</v>
      </c>
      <c r="M10" s="35">
        <f t="shared" si="1"/>
        <v>-0.28571428571427965</v>
      </c>
      <c r="N10" s="35">
        <f t="shared" si="2"/>
        <v>4.3478260869565215</v>
      </c>
      <c r="O10" s="35">
        <f>IF(F10="","",IF(D10="F",IF(F10&lt;=BAREM!$C$4,10,IF(F10&lt;=BAREM!$D$4,9,IF(F10&lt;=BAREM!$E$4,8,IF(F10&lt;=BAREM!$F$4,7,IF(F10&lt;=BAREM!$G$4,6,IF(F10&lt;=BAREM!$H$4,5,4)))))),IF(F10&lt;=BAREM!$C$5,10,IF(F10&lt;=BAREM!$D$5,9,IF(F10&lt;=BAREM!$E$5,8,IF(F10&lt;=BAREM!$F$5,7,IF(F10&lt;=BAREM!$G$5,6,IF(F10&lt;=BAREM!$H$5,5,4))))))))</f>
        <v>10</v>
      </c>
      <c r="P10" s="35">
        <f>IF(H10="","",IF(D10="F",IF((INT(H10)*60+ROUND(MOD(H10,1)*100,0))&lt;=BAREM!$C$6,10,IF((INT(H10)*60+ROUND(MOD(H10,1)*100,0))&lt;=BAREM!$D$6,9,IF((INT(H10)*60+ROUND(MOD(H10,1)*100,0))&lt;=BAREM!$E$6,8,IF((INT(H10)*60+ROUND(MOD(H10,1)*100,0))&lt;=BAREM!$F$6,7,IF((INT(H10)*60+ROUND(MOD(H10,1)*100,0))&lt;=BAREM!$G$6,6,IF((INT(H10)*60+ROUND(MOD(H10,1)*100,0))&lt;=BAREM!$H$6,5,4)))))),IF((INT(H10)*60+ROUND(MOD(H10,1)*100,0))&lt;=BAREM!$C$7,10,IF((INT(H10)*60+ROUND(MOD(H10,1)*100,0))&lt;=BAREM!$D$7,9,IF((INT(H10)*60+ROUND(MOD(H10,1)*100,0))&lt;=BAREM!$E$7,8,IF((INT(H10)*60+ROUND(MOD(H10,1)*100,0))&lt;=BAREM!$F$7,7,IF((INT(H10)*60+ROUND(MOD(H10,1)*100,0))&lt;=BAREM!$G$7,6,IF((INT(H10)*60+ROUND(MOD(H10,1)*100,0))&lt;=BAREM!$H$7,5,4))))))))</f>
        <v>10</v>
      </c>
      <c r="Q10" s="35">
        <f>IF(J10="","",IF(D10="F",IF(J10&gt;=BAREM!$C$8,10,IF(J10&gt;=BAREM!$D$8,9,IF(J10&gt;=BAREM!$E$8,8,IF(J10&gt;=BAREM!$F$8,7,IF(J10&gt;=BAREM!$G$8,6,IF(J10&gt;=BAREM!$H$8,5,4)))))),IF(J10&gt;=BAREM!$C$9,10,IF(J10&gt;=BAREM!$D$9,9,IF(J10&gt;=BAREM!$E$9,8,IF(J10&gt;=BAREM!$F$9,7,IF(J10&gt;=BAREM!$G$9,6,IF(J10&gt;=BAREM!$H$9,5,4))))))))</f>
        <v>10</v>
      </c>
      <c r="R10" s="35">
        <f t="shared" si="3"/>
        <v>10</v>
      </c>
    </row>
    <row r="11" spans="1:18" x14ac:dyDescent="0.3">
      <c r="A11" s="31">
        <v>10</v>
      </c>
      <c r="B11" s="32" t="str">
        <f>Elevi!B11</f>
        <v>Elev 10</v>
      </c>
      <c r="C11" s="32"/>
      <c r="D11" s="31" t="str">
        <f>Elevi!D11</f>
        <v>F</v>
      </c>
      <c r="E11" s="33"/>
      <c r="F11" s="33"/>
      <c r="G11" s="33">
        <v>4.01</v>
      </c>
      <c r="H11" s="33">
        <v>3.49</v>
      </c>
      <c r="I11" s="33">
        <v>5</v>
      </c>
      <c r="J11" s="33">
        <v>7</v>
      </c>
      <c r="K11" s="34"/>
      <c r="L11" s="35" t="str">
        <f t="shared" si="0"/>
        <v/>
      </c>
      <c r="M11" s="35">
        <f t="shared" si="1"/>
        <v>12.967581047381534</v>
      </c>
      <c r="N11" s="35">
        <f t="shared" si="2"/>
        <v>40</v>
      </c>
      <c r="O11" s="35" t="str">
        <f>IF(F11="","",IF(D11="F",IF(F11&lt;=BAREM!$C$4,10,IF(F11&lt;=BAREM!$D$4,9,IF(F11&lt;=BAREM!$E$4,8,IF(F11&lt;=BAREM!$F$4,7,IF(F11&lt;=BAREM!$G$4,6,IF(F11&lt;=BAREM!$H$4,5,4)))))),IF(F11&lt;=BAREM!$C$5,10,IF(F11&lt;=BAREM!$D$5,9,IF(F11&lt;=BAREM!$E$5,8,IF(F11&lt;=BAREM!$F$5,7,IF(F11&lt;=BAREM!$G$5,6,IF(F11&lt;=BAREM!$H$5,5,4))))))))</f>
        <v/>
      </c>
      <c r="P11" s="35">
        <f>IF(H11="","",IF(D11="F",IF((INT(H11)*60+ROUND(MOD(H11,1)*100,0))&lt;=BAREM!$C$6,10,IF((INT(H11)*60+ROUND(MOD(H11,1)*100,0))&lt;=BAREM!$D$6,9,IF((INT(H11)*60+ROUND(MOD(H11,1)*100,0))&lt;=BAREM!$E$6,8,IF((INT(H11)*60+ROUND(MOD(H11,1)*100,0))&lt;=BAREM!$F$6,7,IF((INT(H11)*60+ROUND(MOD(H11,1)*100,0))&lt;=BAREM!$G$6,6,IF((INT(H11)*60+ROUND(MOD(H11,1)*100,0))&lt;=BAREM!$H$6,5,4)))))),IF((INT(H11)*60+ROUND(MOD(H11,1)*100,0))&lt;=BAREM!$C$7,10,IF((INT(H11)*60+ROUND(MOD(H11,1)*100,0))&lt;=BAREM!$D$7,9,IF((INT(H11)*60+ROUND(MOD(H11,1)*100,0))&lt;=BAREM!$E$7,8,IF((INT(H11)*60+ROUND(MOD(H11,1)*100,0))&lt;=BAREM!$F$7,7,IF((INT(H11)*60+ROUND(MOD(H11,1)*100,0))&lt;=BAREM!$G$7,6,IF((INT(H11)*60+ROUND(MOD(H11,1)*100,0))&lt;=BAREM!$H$7,5,4))))))))</f>
        <v>10</v>
      </c>
      <c r="Q11" s="35">
        <f>IF(J11="","",IF(D11="F",IF(J11&gt;=BAREM!$C$8,10,IF(J11&gt;=BAREM!$D$8,9,IF(J11&gt;=BAREM!$E$8,8,IF(J11&gt;=BAREM!$F$8,7,IF(J11&gt;=BAREM!$G$8,6,IF(J11&gt;=BAREM!$H$8,5,4)))))),IF(J11&gt;=BAREM!$C$9,10,IF(J11&gt;=BAREM!$D$9,9,IF(J11&gt;=BAREM!$E$9,8,IF(J11&gt;=BAREM!$F$9,7,IF(J11&gt;=BAREM!$G$9,6,IF(J11&gt;=BAREM!$H$9,5,4))))))))</f>
        <v>10</v>
      </c>
      <c r="R11" s="35">
        <f t="shared" si="3"/>
        <v>10</v>
      </c>
    </row>
    <row r="12" spans="1:18" x14ac:dyDescent="0.3">
      <c r="A12" s="31">
        <v>11</v>
      </c>
      <c r="B12" s="32" t="str">
        <f>Elevi!B12</f>
        <v>Elev 11</v>
      </c>
      <c r="C12" s="32"/>
      <c r="D12" s="31" t="str">
        <f>Elevi!D12</f>
        <v>M</v>
      </c>
      <c r="E12" s="33">
        <v>8.5</v>
      </c>
      <c r="F12" s="33">
        <v>7.7</v>
      </c>
      <c r="G12" s="33">
        <v>3.39</v>
      </c>
      <c r="H12" s="33">
        <v>3.38</v>
      </c>
      <c r="I12" s="33">
        <v>9</v>
      </c>
      <c r="J12" s="33">
        <v>9</v>
      </c>
      <c r="K12" s="34"/>
      <c r="L12" s="35">
        <f t="shared" si="0"/>
        <v>9.4117647058823515</v>
      </c>
      <c r="M12" s="35">
        <f t="shared" si="1"/>
        <v>0.29498525073746995</v>
      </c>
      <c r="N12" s="35">
        <f t="shared" si="2"/>
        <v>0</v>
      </c>
      <c r="O12" s="35">
        <f>IF(F12="","",IF(D12="F",IF(F12&lt;=BAREM!$C$4,10,IF(F12&lt;=BAREM!$D$4,9,IF(F12&lt;=BAREM!$E$4,8,IF(F12&lt;=BAREM!$F$4,7,IF(F12&lt;=BAREM!$G$4,6,IF(F12&lt;=BAREM!$H$4,5,4)))))),IF(F12&lt;=BAREM!$C$5,10,IF(F12&lt;=BAREM!$D$5,9,IF(F12&lt;=BAREM!$E$5,8,IF(F12&lt;=BAREM!$F$5,7,IF(F12&lt;=BAREM!$G$5,6,IF(F12&lt;=BAREM!$H$5,5,4))))))))</f>
        <v>7</v>
      </c>
      <c r="P12" s="35">
        <f>IF(H12="","",IF(D12="F",IF((INT(H12)*60+ROUND(MOD(H12,1)*100,0))&lt;=BAREM!$C$6,10,IF((INT(H12)*60+ROUND(MOD(H12,1)*100,0))&lt;=BAREM!$D$6,9,IF((INT(H12)*60+ROUND(MOD(H12,1)*100,0))&lt;=BAREM!$E$6,8,IF((INT(H12)*60+ROUND(MOD(H12,1)*100,0))&lt;=BAREM!$F$6,7,IF((INT(H12)*60+ROUND(MOD(H12,1)*100,0))&lt;=BAREM!$G$6,6,IF((INT(H12)*60+ROUND(MOD(H12,1)*100,0))&lt;=BAREM!$H$6,5,4)))))),IF((INT(H12)*60+ROUND(MOD(H12,1)*100,0))&lt;=BAREM!$C$7,10,IF((INT(H12)*60+ROUND(MOD(H12,1)*100,0))&lt;=BAREM!$D$7,9,IF((INT(H12)*60+ROUND(MOD(H12,1)*100,0))&lt;=BAREM!$E$7,8,IF((INT(H12)*60+ROUND(MOD(H12,1)*100,0))&lt;=BAREM!$F$7,7,IF((INT(H12)*60+ROUND(MOD(H12,1)*100,0))&lt;=BAREM!$G$7,6,IF((INT(H12)*60+ROUND(MOD(H12,1)*100,0))&lt;=BAREM!$H$7,5,4))))))))</f>
        <v>10</v>
      </c>
      <c r="Q12" s="35">
        <f>IF(J12="","",IF(D12="F",IF(J12&gt;=BAREM!$C$8,10,IF(J12&gt;=BAREM!$D$8,9,IF(J12&gt;=BAREM!$E$8,8,IF(J12&gt;=BAREM!$F$8,7,IF(J12&gt;=BAREM!$G$8,6,IF(J12&gt;=BAREM!$H$8,5,4)))))),IF(J12&gt;=BAREM!$C$9,10,IF(J12&gt;=BAREM!$D$9,9,IF(J12&gt;=BAREM!$E$9,8,IF(J12&gt;=BAREM!$F$9,7,IF(J12&gt;=BAREM!$G$9,6,IF(J12&gt;=BAREM!$H$9,5,4))))))))</f>
        <v>10</v>
      </c>
      <c r="R12" s="35">
        <f t="shared" si="3"/>
        <v>9</v>
      </c>
    </row>
    <row r="13" spans="1:18" x14ac:dyDescent="0.3">
      <c r="A13" s="31">
        <v>12</v>
      </c>
      <c r="B13" s="32" t="str">
        <f>Elevi!B13</f>
        <v>Elev 12</v>
      </c>
      <c r="C13" s="32"/>
      <c r="D13" s="31" t="str">
        <f>Elevi!D13</f>
        <v>M</v>
      </c>
      <c r="E13" s="33">
        <v>7.8</v>
      </c>
      <c r="F13" s="33">
        <v>7.8</v>
      </c>
      <c r="G13" s="33">
        <v>3.49</v>
      </c>
      <c r="H13" s="33">
        <v>3.48</v>
      </c>
      <c r="I13" s="33">
        <v>8</v>
      </c>
      <c r="J13" s="33">
        <v>8.5</v>
      </c>
      <c r="K13" s="34"/>
      <c r="L13" s="35">
        <f t="shared" si="0"/>
        <v>0</v>
      </c>
      <c r="M13" s="35">
        <f t="shared" si="1"/>
        <v>0.28653295128940487</v>
      </c>
      <c r="N13" s="35">
        <f t="shared" si="2"/>
        <v>6.25</v>
      </c>
      <c r="O13" s="35">
        <f>IF(F13="","",IF(D13="F",IF(F13&lt;=BAREM!$C$4,10,IF(F13&lt;=BAREM!$D$4,9,IF(F13&lt;=BAREM!$E$4,8,IF(F13&lt;=BAREM!$F$4,7,IF(F13&lt;=BAREM!$G$4,6,IF(F13&lt;=BAREM!$H$4,5,4)))))),IF(F13&lt;=BAREM!$C$5,10,IF(F13&lt;=BAREM!$D$5,9,IF(F13&lt;=BAREM!$E$5,8,IF(F13&lt;=BAREM!$F$5,7,IF(F13&lt;=BAREM!$G$5,6,IF(F13&lt;=BAREM!$H$5,5,4))))))))</f>
        <v>6</v>
      </c>
      <c r="P13" s="35">
        <f>IF(H13="","",IF(D13="F",IF((INT(H13)*60+ROUND(MOD(H13,1)*100,0))&lt;=BAREM!$C$6,10,IF((INT(H13)*60+ROUND(MOD(H13,1)*100,0))&lt;=BAREM!$D$6,9,IF((INT(H13)*60+ROUND(MOD(H13,1)*100,0))&lt;=BAREM!$E$6,8,IF((INT(H13)*60+ROUND(MOD(H13,1)*100,0))&lt;=BAREM!$F$6,7,IF((INT(H13)*60+ROUND(MOD(H13,1)*100,0))&lt;=BAREM!$G$6,6,IF((INT(H13)*60+ROUND(MOD(H13,1)*100,0))&lt;=BAREM!$H$6,5,4)))))),IF((INT(H13)*60+ROUND(MOD(H13,1)*100,0))&lt;=BAREM!$C$7,10,IF((INT(H13)*60+ROUND(MOD(H13,1)*100,0))&lt;=BAREM!$D$7,9,IF((INT(H13)*60+ROUND(MOD(H13,1)*100,0))&lt;=BAREM!$E$7,8,IF((INT(H13)*60+ROUND(MOD(H13,1)*100,0))&lt;=BAREM!$F$7,7,IF((INT(H13)*60+ROUND(MOD(H13,1)*100,0))&lt;=BAREM!$G$7,6,IF((INT(H13)*60+ROUND(MOD(H13,1)*100,0))&lt;=BAREM!$H$7,5,4))))))))</f>
        <v>10</v>
      </c>
      <c r="Q13" s="35">
        <f>IF(J13="","",IF(D13="F",IF(J13&gt;=BAREM!$C$8,10,IF(J13&gt;=BAREM!$D$8,9,IF(J13&gt;=BAREM!$E$8,8,IF(J13&gt;=BAREM!$F$8,7,IF(J13&gt;=BAREM!$G$8,6,IF(J13&gt;=BAREM!$H$8,5,4)))))),IF(J13&gt;=BAREM!$C$9,10,IF(J13&gt;=BAREM!$D$9,9,IF(J13&gt;=BAREM!$E$9,8,IF(J13&gt;=BAREM!$F$9,7,IF(J13&gt;=BAREM!$G$9,6,IF(J13&gt;=BAREM!$H$9,5,4))))))))</f>
        <v>9</v>
      </c>
      <c r="R13" s="35">
        <f t="shared" si="3"/>
        <v>8.33</v>
      </c>
    </row>
    <row r="14" spans="1:18" x14ac:dyDescent="0.3">
      <c r="A14" s="31">
        <v>13</v>
      </c>
      <c r="B14" s="32" t="str">
        <f>Elevi!B14</f>
        <v>Elev 13</v>
      </c>
      <c r="C14" s="32"/>
      <c r="D14" s="31" t="str">
        <f>Elevi!D14</f>
        <v>M</v>
      </c>
      <c r="E14" s="33">
        <v>6.9</v>
      </c>
      <c r="F14" s="33">
        <v>7</v>
      </c>
      <c r="G14" s="33">
        <v>4.2</v>
      </c>
      <c r="H14" s="33"/>
      <c r="I14" s="33">
        <v>9</v>
      </c>
      <c r="J14" s="33">
        <v>9</v>
      </c>
      <c r="K14" s="34"/>
      <c r="L14" s="35">
        <f t="shared" si="0"/>
        <v>-1.4492753623188355</v>
      </c>
      <c r="M14" s="35">
        <f t="shared" si="1"/>
        <v>100</v>
      </c>
      <c r="N14" s="35">
        <f t="shared" si="2"/>
        <v>0</v>
      </c>
      <c r="O14" s="35">
        <f>IF(F14="","",IF(D14="F",IF(F14&lt;=BAREM!$C$4,10,IF(F14&lt;=BAREM!$D$4,9,IF(F14&lt;=BAREM!$E$4,8,IF(F14&lt;=BAREM!$F$4,7,IF(F14&lt;=BAREM!$G$4,6,IF(F14&lt;=BAREM!$H$4,5,4)))))),IF(F14&lt;=BAREM!$C$5,10,IF(F14&lt;=BAREM!$D$5,9,IF(F14&lt;=BAREM!$E$5,8,IF(F14&lt;=BAREM!$F$5,7,IF(F14&lt;=BAREM!$G$5,6,IF(F14&lt;=BAREM!$H$5,5,4))))))))</f>
        <v>10</v>
      </c>
      <c r="P14" s="35" t="str">
        <f>IF(H14="","",IF(D14="F",IF((INT(H14)*60+ROUND(MOD(H14,1)*100,0))&lt;=BAREM!$C$6,10,IF((INT(H14)*60+ROUND(MOD(H14,1)*100,0))&lt;=BAREM!$D$6,9,IF((INT(H14)*60+ROUND(MOD(H14,1)*100,0))&lt;=BAREM!$E$6,8,IF((INT(H14)*60+ROUND(MOD(H14,1)*100,0))&lt;=BAREM!$F$6,7,IF((INT(H14)*60+ROUND(MOD(H14,1)*100,0))&lt;=BAREM!$G$6,6,IF((INT(H14)*60+ROUND(MOD(H14,1)*100,0))&lt;=BAREM!$H$6,5,4)))))),IF((INT(H14)*60+ROUND(MOD(H14,1)*100,0))&lt;=BAREM!$C$7,10,IF((INT(H14)*60+ROUND(MOD(H14,1)*100,0))&lt;=BAREM!$D$7,9,IF((INT(H14)*60+ROUND(MOD(H14,1)*100,0))&lt;=BAREM!$E$7,8,IF((INT(H14)*60+ROUND(MOD(H14,1)*100,0))&lt;=BAREM!$F$7,7,IF((INT(H14)*60+ROUND(MOD(H14,1)*100,0))&lt;=BAREM!$G$7,6,IF((INT(H14)*60+ROUND(MOD(H14,1)*100,0))&lt;=BAREM!$H$7,5,4))))))))</f>
        <v/>
      </c>
      <c r="Q14" s="35">
        <f>IF(J14="","",IF(D14="F",IF(J14&gt;=BAREM!$C$8,10,IF(J14&gt;=BAREM!$D$8,9,IF(J14&gt;=BAREM!$E$8,8,IF(J14&gt;=BAREM!$F$8,7,IF(J14&gt;=BAREM!$G$8,6,IF(J14&gt;=BAREM!$H$8,5,4)))))),IF(J14&gt;=BAREM!$C$9,10,IF(J14&gt;=BAREM!$D$9,9,IF(J14&gt;=BAREM!$E$9,8,IF(J14&gt;=BAREM!$F$9,7,IF(J14&gt;=BAREM!$G$9,6,IF(J14&gt;=BAREM!$H$9,5,4))))))))</f>
        <v>10</v>
      </c>
      <c r="R14" s="35">
        <f t="shared" si="3"/>
        <v>10</v>
      </c>
    </row>
    <row r="15" spans="1:18" x14ac:dyDescent="0.3">
      <c r="A15" s="31">
        <v>14</v>
      </c>
      <c r="B15" s="32" t="str">
        <f>Elevi!B15</f>
        <v>Elev 14</v>
      </c>
      <c r="C15" s="32"/>
      <c r="D15" s="31" t="str">
        <f>Elevi!D15</f>
        <v>M</v>
      </c>
      <c r="E15" s="33">
        <v>6.4</v>
      </c>
      <c r="F15" s="33">
        <v>6.3</v>
      </c>
      <c r="G15" s="33">
        <v>3.54</v>
      </c>
      <c r="H15" s="33">
        <v>3.54</v>
      </c>
      <c r="I15" s="33">
        <v>13</v>
      </c>
      <c r="J15" s="33">
        <v>12.5</v>
      </c>
      <c r="K15" s="34"/>
      <c r="L15" s="35">
        <f t="shared" si="0"/>
        <v>1.5625000000000084</v>
      </c>
      <c r="M15" s="35">
        <f t="shared" si="1"/>
        <v>0</v>
      </c>
      <c r="N15" s="35">
        <f t="shared" si="2"/>
        <v>-3.8461538461538463</v>
      </c>
      <c r="O15" s="35">
        <f>IF(F15="","",IF(D15="F",IF(F15&lt;=BAREM!$C$4,10,IF(F15&lt;=BAREM!$D$4,9,IF(F15&lt;=BAREM!$E$4,8,IF(F15&lt;=BAREM!$F$4,7,IF(F15&lt;=BAREM!$G$4,6,IF(F15&lt;=BAREM!$H$4,5,4)))))),IF(F15&lt;=BAREM!$C$5,10,IF(F15&lt;=BAREM!$D$5,9,IF(F15&lt;=BAREM!$E$5,8,IF(F15&lt;=BAREM!$F$5,7,IF(F15&lt;=BAREM!$G$5,6,IF(F15&lt;=BAREM!$H$5,5,4))))))))</f>
        <v>10</v>
      </c>
      <c r="P15" s="35">
        <f>IF(H15="","",IF(D15="F",IF((INT(H15)*60+ROUND(MOD(H15,1)*100,0))&lt;=BAREM!$C$6,10,IF((INT(H15)*60+ROUND(MOD(H15,1)*100,0))&lt;=BAREM!$D$6,9,IF((INT(H15)*60+ROUND(MOD(H15,1)*100,0))&lt;=BAREM!$E$6,8,IF((INT(H15)*60+ROUND(MOD(H15,1)*100,0))&lt;=BAREM!$F$6,7,IF((INT(H15)*60+ROUND(MOD(H15,1)*100,0))&lt;=BAREM!$G$6,6,IF((INT(H15)*60+ROUND(MOD(H15,1)*100,0))&lt;=BAREM!$H$6,5,4)))))),IF((INT(H15)*60+ROUND(MOD(H15,1)*100,0))&lt;=BAREM!$C$7,10,IF((INT(H15)*60+ROUND(MOD(H15,1)*100,0))&lt;=BAREM!$D$7,9,IF((INT(H15)*60+ROUND(MOD(H15,1)*100,0))&lt;=BAREM!$E$7,8,IF((INT(H15)*60+ROUND(MOD(H15,1)*100,0))&lt;=BAREM!$F$7,7,IF((INT(H15)*60+ROUND(MOD(H15,1)*100,0))&lt;=BAREM!$G$7,6,IF((INT(H15)*60+ROUND(MOD(H15,1)*100,0))&lt;=BAREM!$H$7,5,4))))))))</f>
        <v>10</v>
      </c>
      <c r="Q15" s="35">
        <f>IF(J15="","",IF(D15="F",IF(J15&gt;=BAREM!$C$8,10,IF(J15&gt;=BAREM!$D$8,9,IF(J15&gt;=BAREM!$E$8,8,IF(J15&gt;=BAREM!$F$8,7,IF(J15&gt;=BAREM!$G$8,6,IF(J15&gt;=BAREM!$H$8,5,4)))))),IF(J15&gt;=BAREM!$C$9,10,IF(J15&gt;=BAREM!$D$9,9,IF(J15&gt;=BAREM!$E$9,8,IF(J15&gt;=BAREM!$F$9,7,IF(J15&gt;=BAREM!$G$9,6,IF(J15&gt;=BAREM!$H$9,5,4))))))))</f>
        <v>10</v>
      </c>
      <c r="R15" s="35">
        <f t="shared" si="3"/>
        <v>10</v>
      </c>
    </row>
    <row r="16" spans="1:18" x14ac:dyDescent="0.3">
      <c r="A16" s="31">
        <v>15</v>
      </c>
      <c r="B16" s="32" t="str">
        <f>Elevi!B16</f>
        <v>Elev 15</v>
      </c>
      <c r="C16" s="32"/>
      <c r="D16" s="31" t="str">
        <f>Elevi!D16</f>
        <v>M</v>
      </c>
      <c r="E16" s="33">
        <v>6.8</v>
      </c>
      <c r="F16" s="33">
        <v>6.9</v>
      </c>
      <c r="G16" s="33">
        <v>4.08</v>
      </c>
      <c r="H16" s="33">
        <v>3.59</v>
      </c>
      <c r="I16" s="33">
        <v>8</v>
      </c>
      <c r="J16" s="33">
        <v>9</v>
      </c>
      <c r="K16" s="34"/>
      <c r="L16" s="35">
        <f t="shared" si="0"/>
        <v>-1.4705882352941255</v>
      </c>
      <c r="M16" s="35">
        <f t="shared" si="1"/>
        <v>12.009803921568633</v>
      </c>
      <c r="N16" s="35">
        <f t="shared" si="2"/>
        <v>12.5</v>
      </c>
      <c r="O16" s="35">
        <f>IF(F16="","",IF(D16="F",IF(F16&lt;=BAREM!$C$4,10,IF(F16&lt;=BAREM!$D$4,9,IF(F16&lt;=BAREM!$E$4,8,IF(F16&lt;=BAREM!$F$4,7,IF(F16&lt;=BAREM!$G$4,6,IF(F16&lt;=BAREM!$H$4,5,4)))))),IF(F16&lt;=BAREM!$C$5,10,IF(F16&lt;=BAREM!$D$5,9,IF(F16&lt;=BAREM!$E$5,8,IF(F16&lt;=BAREM!$F$5,7,IF(F16&lt;=BAREM!$G$5,6,IF(F16&lt;=BAREM!$H$5,5,4))))))))</f>
        <v>10</v>
      </c>
      <c r="P16" s="35">
        <f>IF(H16="","",IF(D16="F",IF((INT(H16)*60+ROUND(MOD(H16,1)*100,0))&lt;=BAREM!$C$6,10,IF((INT(H16)*60+ROUND(MOD(H16,1)*100,0))&lt;=BAREM!$D$6,9,IF((INT(H16)*60+ROUND(MOD(H16,1)*100,0))&lt;=BAREM!$E$6,8,IF((INT(H16)*60+ROUND(MOD(H16,1)*100,0))&lt;=BAREM!$F$6,7,IF((INT(H16)*60+ROUND(MOD(H16,1)*100,0))&lt;=BAREM!$G$6,6,IF((INT(H16)*60+ROUND(MOD(H16,1)*100,0))&lt;=BAREM!$H$6,5,4)))))),IF((INT(H16)*60+ROUND(MOD(H16,1)*100,0))&lt;=BAREM!$C$7,10,IF((INT(H16)*60+ROUND(MOD(H16,1)*100,0))&lt;=BAREM!$D$7,9,IF((INT(H16)*60+ROUND(MOD(H16,1)*100,0))&lt;=BAREM!$E$7,8,IF((INT(H16)*60+ROUND(MOD(H16,1)*100,0))&lt;=BAREM!$F$7,7,IF((INT(H16)*60+ROUND(MOD(H16,1)*100,0))&lt;=BAREM!$G$7,6,IF((INT(H16)*60+ROUND(MOD(H16,1)*100,0))&lt;=BAREM!$H$7,5,4))))))))</f>
        <v>8</v>
      </c>
      <c r="Q16" s="35">
        <f>IF(J16="","",IF(D16="F",IF(J16&gt;=BAREM!$C$8,10,IF(J16&gt;=BAREM!$D$8,9,IF(J16&gt;=BAREM!$E$8,8,IF(J16&gt;=BAREM!$F$8,7,IF(J16&gt;=BAREM!$G$8,6,IF(J16&gt;=BAREM!$H$8,5,4)))))),IF(J16&gt;=BAREM!$C$9,10,IF(J16&gt;=BAREM!$D$9,9,IF(J16&gt;=BAREM!$E$9,8,IF(J16&gt;=BAREM!$F$9,7,IF(J16&gt;=BAREM!$G$9,6,IF(J16&gt;=BAREM!$H$9,5,4))))))))</f>
        <v>10</v>
      </c>
      <c r="R16" s="35">
        <f t="shared" si="3"/>
        <v>9.33</v>
      </c>
    </row>
    <row r="17" spans="1:18" x14ac:dyDescent="0.3">
      <c r="A17" s="31">
        <v>16</v>
      </c>
      <c r="B17" s="32" t="str">
        <f>Elevi!B17</f>
        <v>Elev 16</v>
      </c>
      <c r="C17" s="32"/>
      <c r="D17" s="31" t="str">
        <f>Elevi!D17</f>
        <v>F</v>
      </c>
      <c r="E17" s="33"/>
      <c r="F17" s="33">
        <v>8.1</v>
      </c>
      <c r="G17" s="33">
        <v>3.58</v>
      </c>
      <c r="H17" s="33">
        <v>3.58</v>
      </c>
      <c r="I17" s="33">
        <v>5</v>
      </c>
      <c r="J17" s="33">
        <v>7</v>
      </c>
      <c r="K17" s="34"/>
      <c r="L17" s="35" t="str">
        <f t="shared" si="0"/>
        <v/>
      </c>
      <c r="M17" s="35">
        <f t="shared" si="1"/>
        <v>0</v>
      </c>
      <c r="N17" s="35">
        <f t="shared" si="2"/>
        <v>40</v>
      </c>
      <c r="O17" s="35">
        <f>IF(F17="","",IF(D17="F",IF(F17&lt;=BAREM!$C$4,10,IF(F17&lt;=BAREM!$D$4,9,IF(F17&lt;=BAREM!$E$4,8,IF(F17&lt;=BAREM!$F$4,7,IF(F17&lt;=BAREM!$G$4,6,IF(F17&lt;=BAREM!$H$4,5,4)))))),IF(F17&lt;=BAREM!$C$5,10,IF(F17&lt;=BAREM!$D$5,9,IF(F17&lt;=BAREM!$E$5,8,IF(F17&lt;=BAREM!$F$5,7,IF(F17&lt;=BAREM!$G$5,6,IF(F17&lt;=BAREM!$H$5,5,4))))))))</f>
        <v>10</v>
      </c>
      <c r="P17" s="35">
        <f>IF(H17="","",IF(D17="F",IF((INT(H17)*60+ROUND(MOD(H17,1)*100,0))&lt;=BAREM!$C$6,10,IF((INT(H17)*60+ROUND(MOD(H17,1)*100,0))&lt;=BAREM!$D$6,9,IF((INT(H17)*60+ROUND(MOD(H17,1)*100,0))&lt;=BAREM!$E$6,8,IF((INT(H17)*60+ROUND(MOD(H17,1)*100,0))&lt;=BAREM!$F$6,7,IF((INT(H17)*60+ROUND(MOD(H17,1)*100,0))&lt;=BAREM!$G$6,6,IF((INT(H17)*60+ROUND(MOD(H17,1)*100,0))&lt;=BAREM!$H$6,5,4)))))),IF((INT(H17)*60+ROUND(MOD(H17,1)*100,0))&lt;=BAREM!$C$7,10,IF((INT(H17)*60+ROUND(MOD(H17,1)*100,0))&lt;=BAREM!$D$7,9,IF((INT(H17)*60+ROUND(MOD(H17,1)*100,0))&lt;=BAREM!$E$7,8,IF((INT(H17)*60+ROUND(MOD(H17,1)*100,0))&lt;=BAREM!$F$7,7,IF((INT(H17)*60+ROUND(MOD(H17,1)*100,0))&lt;=BAREM!$G$7,6,IF((INT(H17)*60+ROUND(MOD(H17,1)*100,0))&lt;=BAREM!$H$7,5,4))))))))</f>
        <v>8</v>
      </c>
      <c r="Q17" s="35">
        <f>IF(J17="","",IF(D17="F",IF(J17&gt;=BAREM!$C$8,10,IF(J17&gt;=BAREM!$D$8,9,IF(J17&gt;=BAREM!$E$8,8,IF(J17&gt;=BAREM!$F$8,7,IF(J17&gt;=BAREM!$G$8,6,IF(J17&gt;=BAREM!$H$8,5,4)))))),IF(J17&gt;=BAREM!$C$9,10,IF(J17&gt;=BAREM!$D$9,9,IF(J17&gt;=BAREM!$E$9,8,IF(J17&gt;=BAREM!$F$9,7,IF(J17&gt;=BAREM!$G$9,6,IF(J17&gt;=BAREM!$H$9,5,4))))))))</f>
        <v>10</v>
      </c>
      <c r="R17" s="35">
        <f t="shared" si="3"/>
        <v>9.33</v>
      </c>
    </row>
    <row r="18" spans="1:18" x14ac:dyDescent="0.3">
      <c r="A18" s="31">
        <v>17</v>
      </c>
      <c r="B18" s="32" t="str">
        <f>Elevi!B18</f>
        <v>Elev 17</v>
      </c>
      <c r="C18" s="32"/>
      <c r="D18" s="31" t="str">
        <f>Elevi!D18</f>
        <v>M</v>
      </c>
      <c r="E18" s="33">
        <v>6.7</v>
      </c>
      <c r="F18" s="33">
        <v>6.6</v>
      </c>
      <c r="G18" s="33">
        <v>4.21</v>
      </c>
      <c r="H18" s="33">
        <v>5.01</v>
      </c>
      <c r="I18" s="33">
        <v>7</v>
      </c>
      <c r="J18" s="33">
        <v>7</v>
      </c>
      <c r="K18" s="34"/>
      <c r="L18" s="35">
        <f t="shared" si="0"/>
        <v>1.4925373134328437</v>
      </c>
      <c r="M18" s="35">
        <f t="shared" si="1"/>
        <v>-19.00237529691211</v>
      </c>
      <c r="N18" s="35">
        <f t="shared" si="2"/>
        <v>0</v>
      </c>
      <c r="O18" s="35">
        <f>IF(F18="","",IF(D18="F",IF(F18&lt;=BAREM!$C$4,10,IF(F18&lt;=BAREM!$D$4,9,IF(F18&lt;=BAREM!$E$4,8,IF(F18&lt;=BAREM!$F$4,7,IF(F18&lt;=BAREM!$G$4,6,IF(F18&lt;=BAREM!$H$4,5,4)))))),IF(F18&lt;=BAREM!$C$5,10,IF(F18&lt;=BAREM!$D$5,9,IF(F18&lt;=BAREM!$E$5,8,IF(F18&lt;=BAREM!$F$5,7,IF(F18&lt;=BAREM!$G$5,6,IF(F18&lt;=BAREM!$H$5,5,4))))))))</f>
        <v>10</v>
      </c>
      <c r="P18" s="35">
        <f>IF(H18="","",IF(D18="F",IF((INT(H18)*60+ROUND(MOD(H18,1)*100,0))&lt;=BAREM!$C$6,10,IF((INT(H18)*60+ROUND(MOD(H18,1)*100,0))&lt;=BAREM!$D$6,9,IF((INT(H18)*60+ROUND(MOD(H18,1)*100,0))&lt;=BAREM!$E$6,8,IF((INT(H18)*60+ROUND(MOD(H18,1)*100,0))&lt;=BAREM!$F$6,7,IF((INT(H18)*60+ROUND(MOD(H18,1)*100,0))&lt;=BAREM!$G$6,6,IF((INT(H18)*60+ROUND(MOD(H18,1)*100,0))&lt;=BAREM!$H$6,5,4)))))),IF((INT(H18)*60+ROUND(MOD(H18,1)*100,0))&lt;=BAREM!$C$7,10,IF((INT(H18)*60+ROUND(MOD(H18,1)*100,0))&lt;=BAREM!$D$7,9,IF((INT(H18)*60+ROUND(MOD(H18,1)*100,0))&lt;=BAREM!$E$7,8,IF((INT(H18)*60+ROUND(MOD(H18,1)*100,0))&lt;=BAREM!$F$7,7,IF((INT(H18)*60+ROUND(MOD(H18,1)*100,0))&lt;=BAREM!$G$7,6,IF((INT(H18)*60+ROUND(MOD(H18,1)*100,0))&lt;=BAREM!$H$7,5,4))))))))</f>
        <v>4</v>
      </c>
      <c r="Q18" s="35">
        <f>IF(J18="","",IF(D18="F",IF(J18&gt;=BAREM!$C$8,10,IF(J18&gt;=BAREM!$D$8,9,IF(J18&gt;=BAREM!$E$8,8,IF(J18&gt;=BAREM!$F$8,7,IF(J18&gt;=BAREM!$G$8,6,IF(J18&gt;=BAREM!$H$8,5,4)))))),IF(J18&gt;=BAREM!$C$9,10,IF(J18&gt;=BAREM!$D$9,9,IF(J18&gt;=BAREM!$E$9,8,IF(J18&gt;=BAREM!$F$9,7,IF(J18&gt;=BAREM!$G$9,6,IF(J18&gt;=BAREM!$H$9,5,4))))))))</f>
        <v>8</v>
      </c>
      <c r="R18" s="35">
        <f t="shared" si="3"/>
        <v>7.33</v>
      </c>
    </row>
    <row r="19" spans="1:18" x14ac:dyDescent="0.3">
      <c r="A19" s="31">
        <v>18</v>
      </c>
      <c r="B19" s="32" t="str">
        <f>Elevi!B19</f>
        <v>Elev 18</v>
      </c>
      <c r="C19" s="32"/>
      <c r="D19" s="31" t="str">
        <f>Elevi!D19</f>
        <v>M</v>
      </c>
      <c r="E19" s="33">
        <v>7.6</v>
      </c>
      <c r="F19" s="33">
        <v>7.6</v>
      </c>
      <c r="G19" s="33">
        <v>4.1900000000000004</v>
      </c>
      <c r="H19" s="33">
        <v>3.49</v>
      </c>
      <c r="I19" s="33">
        <v>8.5</v>
      </c>
      <c r="J19" s="33">
        <v>9</v>
      </c>
      <c r="K19" s="34"/>
      <c r="L19" s="35">
        <f t="shared" si="0"/>
        <v>0</v>
      </c>
      <c r="M19" s="35">
        <f t="shared" si="1"/>
        <v>16.706443914081149</v>
      </c>
      <c r="N19" s="35">
        <f t="shared" si="2"/>
        <v>5.8823529411764701</v>
      </c>
      <c r="O19" s="35">
        <f>IF(F19="","",IF(D19="F",IF(F19&lt;=BAREM!$C$4,10,IF(F19&lt;=BAREM!$D$4,9,IF(F19&lt;=BAREM!$E$4,8,IF(F19&lt;=BAREM!$F$4,7,IF(F19&lt;=BAREM!$G$4,6,IF(F19&lt;=BAREM!$H$4,5,4)))))),IF(F19&lt;=BAREM!$C$5,10,IF(F19&lt;=BAREM!$D$5,9,IF(F19&lt;=BAREM!$E$5,8,IF(F19&lt;=BAREM!$F$5,7,IF(F19&lt;=BAREM!$G$5,6,IF(F19&lt;=BAREM!$H$5,5,4))))))))</f>
        <v>7</v>
      </c>
      <c r="P19" s="35">
        <f>IF(H19="","",IF(D19="F",IF((INT(H19)*60+ROUND(MOD(H19,1)*100,0))&lt;=BAREM!$C$6,10,IF((INT(H19)*60+ROUND(MOD(H19,1)*100,0))&lt;=BAREM!$D$6,9,IF((INT(H19)*60+ROUND(MOD(H19,1)*100,0))&lt;=BAREM!$E$6,8,IF((INT(H19)*60+ROUND(MOD(H19,1)*100,0))&lt;=BAREM!$F$6,7,IF((INT(H19)*60+ROUND(MOD(H19,1)*100,0))&lt;=BAREM!$G$6,6,IF((INT(H19)*60+ROUND(MOD(H19,1)*100,0))&lt;=BAREM!$H$6,5,4)))))),IF((INT(H19)*60+ROUND(MOD(H19,1)*100,0))&lt;=BAREM!$C$7,10,IF((INT(H19)*60+ROUND(MOD(H19,1)*100,0))&lt;=BAREM!$D$7,9,IF((INT(H19)*60+ROUND(MOD(H19,1)*100,0))&lt;=BAREM!$E$7,8,IF((INT(H19)*60+ROUND(MOD(H19,1)*100,0))&lt;=BAREM!$F$7,7,IF((INT(H19)*60+ROUND(MOD(H19,1)*100,0))&lt;=BAREM!$G$7,6,IF((INT(H19)*60+ROUND(MOD(H19,1)*100,0))&lt;=BAREM!$H$7,5,4))))))))</f>
        <v>10</v>
      </c>
      <c r="Q19" s="35">
        <f>IF(J19="","",IF(D19="F",IF(J19&gt;=BAREM!$C$8,10,IF(J19&gt;=BAREM!$D$8,9,IF(J19&gt;=BAREM!$E$8,8,IF(J19&gt;=BAREM!$F$8,7,IF(J19&gt;=BAREM!$G$8,6,IF(J19&gt;=BAREM!$H$8,5,4)))))),IF(J19&gt;=BAREM!$C$9,10,IF(J19&gt;=BAREM!$D$9,9,IF(J19&gt;=BAREM!$E$9,8,IF(J19&gt;=BAREM!$F$9,7,IF(J19&gt;=BAREM!$G$9,6,IF(J19&gt;=BAREM!$H$9,5,4))))))))</f>
        <v>10</v>
      </c>
      <c r="R19" s="35">
        <f t="shared" si="3"/>
        <v>9</v>
      </c>
    </row>
    <row r="20" spans="1:18" x14ac:dyDescent="0.3">
      <c r="A20" s="31">
        <v>19</v>
      </c>
      <c r="B20" s="32" t="str">
        <f>Elevi!B20</f>
        <v>Elev 19</v>
      </c>
      <c r="C20" s="32"/>
      <c r="D20" s="31" t="str">
        <f>Elevi!D20</f>
        <v>M</v>
      </c>
      <c r="E20" s="33">
        <v>6.7</v>
      </c>
      <c r="F20" s="33">
        <v>6.6</v>
      </c>
      <c r="G20" s="33">
        <v>3.51</v>
      </c>
      <c r="H20" s="33"/>
      <c r="I20" s="33">
        <v>9.5</v>
      </c>
      <c r="J20" s="33">
        <v>10</v>
      </c>
      <c r="K20" s="34"/>
      <c r="L20" s="35">
        <f t="shared" si="0"/>
        <v>1.4925373134328437</v>
      </c>
      <c r="M20" s="35">
        <f t="shared" si="1"/>
        <v>100</v>
      </c>
      <c r="N20" s="35">
        <f t="shared" si="2"/>
        <v>5.2631578947368416</v>
      </c>
      <c r="O20" s="35">
        <f>IF(F20="","",IF(D20="F",IF(F20&lt;=BAREM!$C$4,10,IF(F20&lt;=BAREM!$D$4,9,IF(F20&lt;=BAREM!$E$4,8,IF(F20&lt;=BAREM!$F$4,7,IF(F20&lt;=BAREM!$G$4,6,IF(F20&lt;=BAREM!$H$4,5,4)))))),IF(F20&lt;=BAREM!$C$5,10,IF(F20&lt;=BAREM!$D$5,9,IF(F20&lt;=BAREM!$E$5,8,IF(F20&lt;=BAREM!$F$5,7,IF(F20&lt;=BAREM!$G$5,6,IF(F20&lt;=BAREM!$H$5,5,4))))))))</f>
        <v>10</v>
      </c>
      <c r="P20" s="35" t="str">
        <f>IF(H20="","",IF(D20="F",IF((INT(H20)*60+ROUND(MOD(H20,1)*100,0))&lt;=BAREM!$C$6,10,IF((INT(H20)*60+ROUND(MOD(H20,1)*100,0))&lt;=BAREM!$D$6,9,IF((INT(H20)*60+ROUND(MOD(H20,1)*100,0))&lt;=BAREM!$E$6,8,IF((INT(H20)*60+ROUND(MOD(H20,1)*100,0))&lt;=BAREM!$F$6,7,IF((INT(H20)*60+ROUND(MOD(H20,1)*100,0))&lt;=BAREM!$G$6,6,IF((INT(H20)*60+ROUND(MOD(H20,1)*100,0))&lt;=BAREM!$H$6,5,4)))))),IF((INT(H20)*60+ROUND(MOD(H20,1)*100,0))&lt;=BAREM!$C$7,10,IF((INT(H20)*60+ROUND(MOD(H20,1)*100,0))&lt;=BAREM!$D$7,9,IF((INT(H20)*60+ROUND(MOD(H20,1)*100,0))&lt;=BAREM!$E$7,8,IF((INT(H20)*60+ROUND(MOD(H20,1)*100,0))&lt;=BAREM!$F$7,7,IF((INT(H20)*60+ROUND(MOD(H20,1)*100,0))&lt;=BAREM!$G$7,6,IF((INT(H20)*60+ROUND(MOD(H20,1)*100,0))&lt;=BAREM!$H$7,5,4))))))))</f>
        <v/>
      </c>
      <c r="Q20" s="35">
        <f>IF(J20="","",IF(D20="F",IF(J20&gt;=BAREM!$C$8,10,IF(J20&gt;=BAREM!$D$8,9,IF(J20&gt;=BAREM!$E$8,8,IF(J20&gt;=BAREM!$F$8,7,IF(J20&gt;=BAREM!$G$8,6,IF(J20&gt;=BAREM!$H$8,5,4)))))),IF(J20&gt;=BAREM!$C$9,10,IF(J20&gt;=BAREM!$D$9,9,IF(J20&gt;=BAREM!$E$9,8,IF(J20&gt;=BAREM!$F$9,7,IF(J20&gt;=BAREM!$G$9,6,IF(J20&gt;=BAREM!$H$9,5,4))))))))</f>
        <v>10</v>
      </c>
      <c r="R20" s="35">
        <f t="shared" si="3"/>
        <v>10</v>
      </c>
    </row>
    <row r="21" spans="1:18" x14ac:dyDescent="0.3">
      <c r="A21" s="31">
        <v>20</v>
      </c>
      <c r="B21" s="32" t="str">
        <f>Elevi!B21</f>
        <v>Elev 20</v>
      </c>
      <c r="C21" s="32"/>
      <c r="D21" s="31" t="str">
        <f>Elevi!D21</f>
        <v>M</v>
      </c>
      <c r="E21" s="33">
        <v>6.7</v>
      </c>
      <c r="F21" s="33">
        <v>6.8</v>
      </c>
      <c r="G21" s="33"/>
      <c r="H21" s="33"/>
      <c r="I21" s="33"/>
      <c r="J21" s="33"/>
      <c r="K21" s="34"/>
      <c r="L21" s="35">
        <f t="shared" si="0"/>
        <v>-1.4925373134328304</v>
      </c>
      <c r="M21" s="35" t="str">
        <f t="shared" si="1"/>
        <v/>
      </c>
      <c r="N21" s="35" t="str">
        <f t="shared" si="2"/>
        <v/>
      </c>
      <c r="O21" s="35">
        <f>IF(F21="","",IF(D21="F",IF(F21&lt;=BAREM!$C$4,10,IF(F21&lt;=BAREM!$D$4,9,IF(F21&lt;=BAREM!$E$4,8,IF(F21&lt;=BAREM!$F$4,7,IF(F21&lt;=BAREM!$G$4,6,IF(F21&lt;=BAREM!$H$4,5,4)))))),IF(F21&lt;=BAREM!$C$5,10,IF(F21&lt;=BAREM!$D$5,9,IF(F21&lt;=BAREM!$E$5,8,IF(F21&lt;=BAREM!$F$5,7,IF(F21&lt;=BAREM!$G$5,6,IF(F21&lt;=BAREM!$H$5,5,4))))))))</f>
        <v>10</v>
      </c>
      <c r="P21" s="35" t="str">
        <f>IF(H21="","",IF(D21="F",IF((INT(H21)*60+ROUND(MOD(H21,1)*100,0))&lt;=BAREM!$C$6,10,IF((INT(H21)*60+ROUND(MOD(H21,1)*100,0))&lt;=BAREM!$D$6,9,IF((INT(H21)*60+ROUND(MOD(H21,1)*100,0))&lt;=BAREM!$E$6,8,IF((INT(H21)*60+ROUND(MOD(H21,1)*100,0))&lt;=BAREM!$F$6,7,IF((INT(H21)*60+ROUND(MOD(H21,1)*100,0))&lt;=BAREM!$G$6,6,IF((INT(H21)*60+ROUND(MOD(H21,1)*100,0))&lt;=BAREM!$H$6,5,4)))))),IF((INT(H21)*60+ROUND(MOD(H21,1)*100,0))&lt;=BAREM!$C$7,10,IF((INT(H21)*60+ROUND(MOD(H21,1)*100,0))&lt;=BAREM!$D$7,9,IF((INT(H21)*60+ROUND(MOD(H21,1)*100,0))&lt;=BAREM!$E$7,8,IF((INT(H21)*60+ROUND(MOD(H21,1)*100,0))&lt;=BAREM!$F$7,7,IF((INT(H21)*60+ROUND(MOD(H21,1)*100,0))&lt;=BAREM!$G$7,6,IF((INT(H21)*60+ROUND(MOD(H21,1)*100,0))&lt;=BAREM!$H$7,5,4))))))))</f>
        <v/>
      </c>
      <c r="Q21" s="35" t="str">
        <f>IF(J21="","",IF(D21="F",IF(J21&gt;=BAREM!$C$8,10,IF(J21&gt;=BAREM!$D$8,9,IF(J21&gt;=BAREM!$E$8,8,IF(J21&gt;=BAREM!$F$8,7,IF(J21&gt;=BAREM!$G$8,6,IF(J21&gt;=BAREM!$H$8,5,4)))))),IF(J21&gt;=BAREM!$C$9,10,IF(J21&gt;=BAREM!$D$9,9,IF(J21&gt;=BAREM!$E$9,8,IF(J21&gt;=BAREM!$F$9,7,IF(J21&gt;=BAREM!$G$9,6,IF(J21&gt;=BAREM!$H$9,5,4))))))))</f>
        <v/>
      </c>
      <c r="R21" s="35">
        <f t="shared" si="3"/>
        <v>10</v>
      </c>
    </row>
    <row r="22" spans="1:18" x14ac:dyDescent="0.3">
      <c r="A22" s="31">
        <v>21</v>
      </c>
      <c r="B22" s="32" t="str">
        <f>Elevi!B22</f>
        <v>Elev 21</v>
      </c>
      <c r="C22" s="32"/>
      <c r="D22" s="31" t="str">
        <f>Elevi!D22</f>
        <v>F</v>
      </c>
      <c r="E22" s="33"/>
      <c r="F22" s="33">
        <v>8.1</v>
      </c>
      <c r="G22" s="33">
        <v>3.58</v>
      </c>
      <c r="H22" s="33">
        <v>3.58</v>
      </c>
      <c r="I22" s="33">
        <v>6</v>
      </c>
      <c r="J22" s="33"/>
      <c r="K22" s="34"/>
      <c r="L22" s="35" t="str">
        <f t="shared" si="0"/>
        <v/>
      </c>
      <c r="M22" s="35">
        <f t="shared" si="1"/>
        <v>0</v>
      </c>
      <c r="N22" s="35">
        <f t="shared" si="2"/>
        <v>-100</v>
      </c>
      <c r="O22" s="35">
        <f>IF(F22="","",IF(D22="F",IF(F22&lt;=BAREM!$C$4,10,IF(F22&lt;=BAREM!$D$4,9,IF(F22&lt;=BAREM!$E$4,8,IF(F22&lt;=BAREM!$F$4,7,IF(F22&lt;=BAREM!$G$4,6,IF(F22&lt;=BAREM!$H$4,5,4)))))),IF(F22&lt;=BAREM!$C$5,10,IF(F22&lt;=BAREM!$D$5,9,IF(F22&lt;=BAREM!$E$5,8,IF(F22&lt;=BAREM!$F$5,7,IF(F22&lt;=BAREM!$G$5,6,IF(F22&lt;=BAREM!$H$5,5,4))))))))</f>
        <v>10</v>
      </c>
      <c r="P22" s="35">
        <f>IF(H22="","",IF(D22="F",IF((INT(H22)*60+ROUND(MOD(H22,1)*100,0))&lt;=BAREM!$C$6,10,IF((INT(H22)*60+ROUND(MOD(H22,1)*100,0))&lt;=BAREM!$D$6,9,IF((INT(H22)*60+ROUND(MOD(H22,1)*100,0))&lt;=BAREM!$E$6,8,IF((INT(H22)*60+ROUND(MOD(H22,1)*100,0))&lt;=BAREM!$F$6,7,IF((INT(H22)*60+ROUND(MOD(H22,1)*100,0))&lt;=BAREM!$G$6,6,IF((INT(H22)*60+ROUND(MOD(H22,1)*100,0))&lt;=BAREM!$H$6,5,4)))))),IF((INT(H22)*60+ROUND(MOD(H22,1)*100,0))&lt;=BAREM!$C$7,10,IF((INT(H22)*60+ROUND(MOD(H22,1)*100,0))&lt;=BAREM!$D$7,9,IF((INT(H22)*60+ROUND(MOD(H22,1)*100,0))&lt;=BAREM!$E$7,8,IF((INT(H22)*60+ROUND(MOD(H22,1)*100,0))&lt;=BAREM!$F$7,7,IF((INT(H22)*60+ROUND(MOD(H22,1)*100,0))&lt;=BAREM!$G$7,6,IF((INT(H22)*60+ROUND(MOD(H22,1)*100,0))&lt;=BAREM!$H$7,5,4))))))))</f>
        <v>8</v>
      </c>
      <c r="Q22" s="35" t="str">
        <f>IF(J22="","",IF(D22="F",IF(J22&gt;=BAREM!$C$8,10,IF(J22&gt;=BAREM!$D$8,9,IF(J22&gt;=BAREM!$E$8,8,IF(J22&gt;=BAREM!$F$8,7,IF(J22&gt;=BAREM!$G$8,6,IF(J22&gt;=BAREM!$H$8,5,4)))))),IF(J22&gt;=BAREM!$C$9,10,IF(J22&gt;=BAREM!$D$9,9,IF(J22&gt;=BAREM!$E$9,8,IF(J22&gt;=BAREM!$F$9,7,IF(J22&gt;=BAREM!$G$9,6,IF(J22&gt;=BAREM!$H$9,5,4))))))))</f>
        <v/>
      </c>
      <c r="R22" s="35">
        <f t="shared" si="3"/>
        <v>9</v>
      </c>
    </row>
    <row r="23" spans="1:18" x14ac:dyDescent="0.3">
      <c r="A23" s="31">
        <v>22</v>
      </c>
      <c r="B23" s="32" t="str">
        <f>Elevi!B23</f>
        <v>Elev 22</v>
      </c>
      <c r="C23" s="32"/>
      <c r="D23" s="31" t="str">
        <f>Elevi!D23</f>
        <v>F</v>
      </c>
      <c r="E23" s="33">
        <v>8.1999999999999993</v>
      </c>
      <c r="F23" s="33">
        <v>8</v>
      </c>
      <c r="G23" s="33">
        <v>3.56</v>
      </c>
      <c r="H23" s="33">
        <v>3.55</v>
      </c>
      <c r="I23" s="33"/>
      <c r="J23" s="33">
        <v>6</v>
      </c>
      <c r="K23" s="34"/>
      <c r="L23" s="35">
        <f t="shared" si="0"/>
        <v>2.4390243902438939</v>
      </c>
      <c r="M23" s="35">
        <f t="shared" si="1"/>
        <v>0.2808988764045009</v>
      </c>
      <c r="N23" s="35" t="str">
        <f t="shared" si="2"/>
        <v/>
      </c>
      <c r="O23" s="35">
        <f>IF(F23="","",IF(D23="F",IF(F23&lt;=BAREM!$C$4,10,IF(F23&lt;=BAREM!$D$4,9,IF(F23&lt;=BAREM!$E$4,8,IF(F23&lt;=BAREM!$F$4,7,IF(F23&lt;=BAREM!$G$4,6,IF(F23&lt;=BAREM!$H$4,5,4)))))),IF(F23&lt;=BAREM!$C$5,10,IF(F23&lt;=BAREM!$D$5,9,IF(F23&lt;=BAREM!$E$5,8,IF(F23&lt;=BAREM!$F$5,7,IF(F23&lt;=BAREM!$G$5,6,IF(F23&lt;=BAREM!$H$5,5,4))))))))</f>
        <v>10</v>
      </c>
      <c r="P23" s="35">
        <f>IF(H23="","",IF(D23="F",IF((INT(H23)*60+ROUND(MOD(H23,1)*100,0))&lt;=BAREM!$C$6,10,IF((INT(H23)*60+ROUND(MOD(H23,1)*100,0))&lt;=BAREM!$D$6,9,IF((INT(H23)*60+ROUND(MOD(H23,1)*100,0))&lt;=BAREM!$E$6,8,IF((INT(H23)*60+ROUND(MOD(H23,1)*100,0))&lt;=BAREM!$F$6,7,IF((INT(H23)*60+ROUND(MOD(H23,1)*100,0))&lt;=BAREM!$G$6,6,IF((INT(H23)*60+ROUND(MOD(H23,1)*100,0))&lt;=BAREM!$H$6,5,4)))))),IF((INT(H23)*60+ROUND(MOD(H23,1)*100,0))&lt;=BAREM!$C$7,10,IF((INT(H23)*60+ROUND(MOD(H23,1)*100,0))&lt;=BAREM!$D$7,9,IF((INT(H23)*60+ROUND(MOD(H23,1)*100,0))&lt;=BAREM!$E$7,8,IF((INT(H23)*60+ROUND(MOD(H23,1)*100,0))&lt;=BAREM!$F$7,7,IF((INT(H23)*60+ROUND(MOD(H23,1)*100,0))&lt;=BAREM!$G$7,6,IF((INT(H23)*60+ROUND(MOD(H23,1)*100,0))&lt;=BAREM!$H$7,5,4))))))))</f>
        <v>10</v>
      </c>
      <c r="Q23" s="35">
        <f>IF(J23="","",IF(D23="F",IF(J23&gt;=BAREM!$C$8,10,IF(J23&gt;=BAREM!$D$8,9,IF(J23&gt;=BAREM!$E$8,8,IF(J23&gt;=BAREM!$F$8,7,IF(J23&gt;=BAREM!$G$8,6,IF(J23&gt;=BAREM!$H$8,5,4)))))),IF(J23&gt;=BAREM!$C$9,10,IF(J23&gt;=BAREM!$D$9,9,IF(J23&gt;=BAREM!$E$9,8,IF(J23&gt;=BAREM!$F$9,7,IF(J23&gt;=BAREM!$G$9,6,IF(J23&gt;=BAREM!$H$9,5,4))))))))</f>
        <v>9</v>
      </c>
      <c r="R23" s="35">
        <f t="shared" si="3"/>
        <v>9.67</v>
      </c>
    </row>
    <row r="24" spans="1:18" x14ac:dyDescent="0.3">
      <c r="A24" s="31">
        <v>23</v>
      </c>
      <c r="B24" s="32" t="str">
        <f>Elevi!B24</f>
        <v>Elev 23</v>
      </c>
      <c r="C24" s="32"/>
      <c r="D24" s="31" t="str">
        <f>Elevi!D24</f>
        <v>M</v>
      </c>
      <c r="E24" s="33">
        <v>7.1</v>
      </c>
      <c r="F24" s="33">
        <v>6.8</v>
      </c>
      <c r="G24" s="33">
        <v>3.51</v>
      </c>
      <c r="H24" s="33">
        <v>3.51</v>
      </c>
      <c r="I24" s="33"/>
      <c r="J24" s="33">
        <v>8</v>
      </c>
      <c r="K24" s="34"/>
      <c r="L24" s="35">
        <f t="shared" si="0"/>
        <v>4.2253521126760543</v>
      </c>
      <c r="M24" s="35">
        <f t="shared" si="1"/>
        <v>0</v>
      </c>
      <c r="N24" s="35" t="str">
        <f t="shared" si="2"/>
        <v/>
      </c>
      <c r="O24" s="35">
        <f>IF(F24="","",IF(D24="F",IF(F24&lt;=BAREM!$C$4,10,IF(F24&lt;=BAREM!$D$4,9,IF(F24&lt;=BAREM!$E$4,8,IF(F24&lt;=BAREM!$F$4,7,IF(F24&lt;=BAREM!$G$4,6,IF(F24&lt;=BAREM!$H$4,5,4)))))),IF(F24&lt;=BAREM!$C$5,10,IF(F24&lt;=BAREM!$D$5,9,IF(F24&lt;=BAREM!$E$5,8,IF(F24&lt;=BAREM!$F$5,7,IF(F24&lt;=BAREM!$G$5,6,IF(F24&lt;=BAREM!$H$5,5,4))))))))</f>
        <v>10</v>
      </c>
      <c r="P24" s="35">
        <f>IF(H24="","",IF(D24="F",IF((INT(H24)*60+ROUND(MOD(H24,1)*100,0))&lt;=BAREM!$C$6,10,IF((INT(H24)*60+ROUND(MOD(H24,1)*100,0))&lt;=BAREM!$D$6,9,IF((INT(H24)*60+ROUND(MOD(H24,1)*100,0))&lt;=BAREM!$E$6,8,IF((INT(H24)*60+ROUND(MOD(H24,1)*100,0))&lt;=BAREM!$F$6,7,IF((INT(H24)*60+ROUND(MOD(H24,1)*100,0))&lt;=BAREM!$G$6,6,IF((INT(H24)*60+ROUND(MOD(H24,1)*100,0))&lt;=BAREM!$H$6,5,4)))))),IF((INT(H24)*60+ROUND(MOD(H24,1)*100,0))&lt;=BAREM!$C$7,10,IF((INT(H24)*60+ROUND(MOD(H24,1)*100,0))&lt;=BAREM!$D$7,9,IF((INT(H24)*60+ROUND(MOD(H24,1)*100,0))&lt;=BAREM!$E$7,8,IF((INT(H24)*60+ROUND(MOD(H24,1)*100,0))&lt;=BAREM!$F$7,7,IF((INT(H24)*60+ROUND(MOD(H24,1)*100,0))&lt;=BAREM!$G$7,6,IF((INT(H24)*60+ROUND(MOD(H24,1)*100,0))&lt;=BAREM!$H$7,5,4))))))))</f>
        <v>10</v>
      </c>
      <c r="Q24" s="35">
        <f>IF(J24="","",IF(D24="F",IF(J24&gt;=BAREM!$C$8,10,IF(J24&gt;=BAREM!$D$8,9,IF(J24&gt;=BAREM!$E$8,8,IF(J24&gt;=BAREM!$F$8,7,IF(J24&gt;=BAREM!$G$8,6,IF(J24&gt;=BAREM!$H$8,5,4)))))),IF(J24&gt;=BAREM!$C$9,10,IF(J24&gt;=BAREM!$D$9,9,IF(J24&gt;=BAREM!$E$9,8,IF(J24&gt;=BAREM!$F$9,7,IF(J24&gt;=BAREM!$G$9,6,IF(J24&gt;=BAREM!$H$9,5,4))))))))</f>
        <v>9</v>
      </c>
      <c r="R24" s="35">
        <f t="shared" si="3"/>
        <v>9.67</v>
      </c>
    </row>
    <row r="25" spans="1:18" x14ac:dyDescent="0.3">
      <c r="A25" s="31">
        <v>24</v>
      </c>
      <c r="B25" s="32" t="str">
        <f>Elevi!B25</f>
        <v>Elev 24</v>
      </c>
      <c r="C25" s="32"/>
      <c r="D25" s="31" t="str">
        <f>Elevi!D25</f>
        <v>M</v>
      </c>
      <c r="E25" s="33">
        <v>7.8</v>
      </c>
      <c r="F25" s="33">
        <v>7.2</v>
      </c>
      <c r="G25" s="33">
        <v>4.04</v>
      </c>
      <c r="H25" s="33">
        <v>4.16</v>
      </c>
      <c r="I25" s="33">
        <v>8</v>
      </c>
      <c r="J25" s="33">
        <v>9</v>
      </c>
      <c r="K25" s="34"/>
      <c r="L25" s="35">
        <f t="shared" si="0"/>
        <v>7.692307692307689</v>
      </c>
      <c r="M25" s="35">
        <f t="shared" si="1"/>
        <v>-2.9702970297029729</v>
      </c>
      <c r="N25" s="35">
        <f t="shared" si="2"/>
        <v>12.5</v>
      </c>
      <c r="O25" s="35">
        <f>IF(F25="","",IF(D25="F",IF(F25&lt;=BAREM!$C$4,10,IF(F25&lt;=BAREM!$D$4,9,IF(F25&lt;=BAREM!$E$4,8,IF(F25&lt;=BAREM!$F$4,7,IF(F25&lt;=BAREM!$G$4,6,IF(F25&lt;=BAREM!$H$4,5,4)))))),IF(F25&lt;=BAREM!$C$5,10,IF(F25&lt;=BAREM!$D$5,9,IF(F25&lt;=BAREM!$E$5,8,IF(F25&lt;=BAREM!$F$5,7,IF(F25&lt;=BAREM!$G$5,6,IF(F25&lt;=BAREM!$H$5,5,4))))))))</f>
        <v>10</v>
      </c>
      <c r="P25" s="35">
        <f>IF(H25="","",IF(D25="F",IF((INT(H25)*60+ROUND(MOD(H25,1)*100,0))&lt;=BAREM!$C$6,10,IF((INT(H25)*60+ROUND(MOD(H25,1)*100,0))&lt;=BAREM!$D$6,9,IF((INT(H25)*60+ROUND(MOD(H25,1)*100,0))&lt;=BAREM!$E$6,8,IF((INT(H25)*60+ROUND(MOD(H25,1)*100,0))&lt;=BAREM!$F$6,7,IF((INT(H25)*60+ROUND(MOD(H25,1)*100,0))&lt;=BAREM!$G$6,6,IF((INT(H25)*60+ROUND(MOD(H25,1)*100,0))&lt;=BAREM!$H$6,5,4)))))),IF((INT(H25)*60+ROUND(MOD(H25,1)*100,0))&lt;=BAREM!$C$7,10,IF((INT(H25)*60+ROUND(MOD(H25,1)*100,0))&lt;=BAREM!$D$7,9,IF((INT(H25)*60+ROUND(MOD(H25,1)*100,0))&lt;=BAREM!$E$7,8,IF((INT(H25)*60+ROUND(MOD(H25,1)*100,0))&lt;=BAREM!$F$7,7,IF((INT(H25)*60+ROUND(MOD(H25,1)*100,0))&lt;=BAREM!$G$7,6,IF((INT(H25)*60+ROUND(MOD(H25,1)*100,0))&lt;=BAREM!$H$7,5,4))))))))</f>
        <v>5</v>
      </c>
      <c r="Q25" s="35">
        <f>IF(J25="","",IF(D25="F",IF(J25&gt;=BAREM!$C$8,10,IF(J25&gt;=BAREM!$D$8,9,IF(J25&gt;=BAREM!$E$8,8,IF(J25&gt;=BAREM!$F$8,7,IF(J25&gt;=BAREM!$G$8,6,IF(J25&gt;=BAREM!$H$8,5,4)))))),IF(J25&gt;=BAREM!$C$9,10,IF(J25&gt;=BAREM!$D$9,9,IF(J25&gt;=BAREM!$E$9,8,IF(J25&gt;=BAREM!$F$9,7,IF(J25&gt;=BAREM!$G$9,6,IF(J25&gt;=BAREM!$H$9,5,4))))))))</f>
        <v>10</v>
      </c>
      <c r="R25" s="35">
        <f t="shared" si="3"/>
        <v>8.33</v>
      </c>
    </row>
    <row r="26" spans="1:18" x14ac:dyDescent="0.3">
      <c r="A26" s="31">
        <v>25</v>
      </c>
      <c r="B26" s="32" t="str">
        <f>Elevi!B26</f>
        <v>Elev 25</v>
      </c>
      <c r="C26" s="32"/>
      <c r="D26" s="31" t="str">
        <f>Elevi!D26</f>
        <v>M</v>
      </c>
      <c r="E26" s="33">
        <v>7.1</v>
      </c>
      <c r="F26" s="33">
        <v>6.9</v>
      </c>
      <c r="G26" s="33">
        <v>4.01</v>
      </c>
      <c r="H26" s="33">
        <v>4.0599999999999996</v>
      </c>
      <c r="I26" s="33">
        <v>10</v>
      </c>
      <c r="J26" s="33">
        <v>10</v>
      </c>
      <c r="K26" s="34"/>
      <c r="L26" s="35">
        <f t="shared" si="0"/>
        <v>2.8169014084506943</v>
      </c>
      <c r="M26" s="35">
        <f t="shared" si="1"/>
        <v>-1.246882793017452</v>
      </c>
      <c r="N26" s="35">
        <f t="shared" si="2"/>
        <v>0</v>
      </c>
      <c r="O26" s="35">
        <f>IF(F26="","",IF(D26="F",IF(F26&lt;=BAREM!$C$4,10,IF(F26&lt;=BAREM!$D$4,9,IF(F26&lt;=BAREM!$E$4,8,IF(F26&lt;=BAREM!$F$4,7,IF(F26&lt;=BAREM!$G$4,6,IF(F26&lt;=BAREM!$H$4,5,4)))))),IF(F26&lt;=BAREM!$C$5,10,IF(F26&lt;=BAREM!$D$5,9,IF(F26&lt;=BAREM!$E$5,8,IF(F26&lt;=BAREM!$F$5,7,IF(F26&lt;=BAREM!$G$5,6,IF(F26&lt;=BAREM!$H$5,5,4))))))))</f>
        <v>10</v>
      </c>
      <c r="P26" s="35">
        <f>IF(H26="","",IF(D26="F",IF((INT(H26)*60+ROUND(MOD(H26,1)*100,0))&lt;=BAREM!$C$6,10,IF((INT(H26)*60+ROUND(MOD(H26,1)*100,0))&lt;=BAREM!$D$6,9,IF((INT(H26)*60+ROUND(MOD(H26,1)*100,0))&lt;=BAREM!$E$6,8,IF((INT(H26)*60+ROUND(MOD(H26,1)*100,0))&lt;=BAREM!$F$6,7,IF((INT(H26)*60+ROUND(MOD(H26,1)*100,0))&lt;=BAREM!$G$6,6,IF((INT(H26)*60+ROUND(MOD(H26,1)*100,0))&lt;=BAREM!$H$6,5,4)))))),IF((INT(H26)*60+ROUND(MOD(H26,1)*100,0))&lt;=BAREM!$C$7,10,IF((INT(H26)*60+ROUND(MOD(H26,1)*100,0))&lt;=BAREM!$D$7,9,IF((INT(H26)*60+ROUND(MOD(H26,1)*100,0))&lt;=BAREM!$E$7,8,IF((INT(H26)*60+ROUND(MOD(H26,1)*100,0))&lt;=BAREM!$F$7,7,IF((INT(H26)*60+ROUND(MOD(H26,1)*100,0))&lt;=BAREM!$G$7,6,IF((INT(H26)*60+ROUND(MOD(H26,1)*100,0))&lt;=BAREM!$H$7,5,4))))))))</f>
        <v>7</v>
      </c>
      <c r="Q26" s="35">
        <f>IF(J26="","",IF(D26="F",IF(J26&gt;=BAREM!$C$8,10,IF(J26&gt;=BAREM!$D$8,9,IF(J26&gt;=BAREM!$E$8,8,IF(J26&gt;=BAREM!$F$8,7,IF(J26&gt;=BAREM!$G$8,6,IF(J26&gt;=BAREM!$H$8,5,4)))))),IF(J26&gt;=BAREM!$C$9,10,IF(J26&gt;=BAREM!$D$9,9,IF(J26&gt;=BAREM!$E$9,8,IF(J26&gt;=BAREM!$F$9,7,IF(J26&gt;=BAREM!$G$9,6,IF(J26&gt;=BAREM!$H$9,5,4))))))))</f>
        <v>10</v>
      </c>
      <c r="R26" s="35">
        <f t="shared" si="3"/>
        <v>9</v>
      </c>
    </row>
    <row r="27" spans="1:18" x14ac:dyDescent="0.3">
      <c r="A27" s="31">
        <v>26</v>
      </c>
      <c r="B27" s="32" t="str">
        <f>Elevi!B27</f>
        <v>Elev 26</v>
      </c>
      <c r="C27" s="32"/>
      <c r="D27" s="31" t="str">
        <f>Elevi!D27</f>
        <v>M</v>
      </c>
      <c r="E27" s="33">
        <v>7.5</v>
      </c>
      <c r="F27" s="33">
        <v>7</v>
      </c>
      <c r="G27" s="33">
        <v>4.43</v>
      </c>
      <c r="H27" s="33">
        <v>4.46</v>
      </c>
      <c r="I27" s="33">
        <v>8.5</v>
      </c>
      <c r="J27" s="33">
        <v>9</v>
      </c>
      <c r="K27" s="34"/>
      <c r="L27" s="35">
        <f t="shared" si="0"/>
        <v>6.666666666666667</v>
      </c>
      <c r="M27" s="35">
        <f t="shared" si="1"/>
        <v>-0.67720090293454283</v>
      </c>
      <c r="N27" s="35">
        <f t="shared" si="2"/>
        <v>5.8823529411764701</v>
      </c>
      <c r="O27" s="35">
        <f>IF(F27="","",IF(D27="F",IF(F27&lt;=BAREM!$C$4,10,IF(F27&lt;=BAREM!$D$4,9,IF(F27&lt;=BAREM!$E$4,8,IF(F27&lt;=BAREM!$F$4,7,IF(F27&lt;=BAREM!$G$4,6,IF(F27&lt;=BAREM!$H$4,5,4)))))),IF(F27&lt;=BAREM!$C$5,10,IF(F27&lt;=BAREM!$D$5,9,IF(F27&lt;=BAREM!$E$5,8,IF(F27&lt;=BAREM!$F$5,7,IF(F27&lt;=BAREM!$G$5,6,IF(F27&lt;=BAREM!$H$5,5,4))))))))</f>
        <v>10</v>
      </c>
      <c r="P27" s="35">
        <f>IF(H27="","",IF(D27="F",IF((INT(H27)*60+ROUND(MOD(H27,1)*100,0))&lt;=BAREM!$C$6,10,IF((INT(H27)*60+ROUND(MOD(H27,1)*100,0))&lt;=BAREM!$D$6,9,IF((INT(H27)*60+ROUND(MOD(H27,1)*100,0))&lt;=BAREM!$E$6,8,IF((INT(H27)*60+ROUND(MOD(H27,1)*100,0))&lt;=BAREM!$F$6,7,IF((INT(H27)*60+ROUND(MOD(H27,1)*100,0))&lt;=BAREM!$G$6,6,IF((INT(H27)*60+ROUND(MOD(H27,1)*100,0))&lt;=BAREM!$H$6,5,4)))))),IF((INT(H27)*60+ROUND(MOD(H27,1)*100,0))&lt;=BAREM!$C$7,10,IF((INT(H27)*60+ROUND(MOD(H27,1)*100,0))&lt;=BAREM!$D$7,9,IF((INT(H27)*60+ROUND(MOD(H27,1)*100,0))&lt;=BAREM!$E$7,8,IF((INT(H27)*60+ROUND(MOD(H27,1)*100,0))&lt;=BAREM!$F$7,7,IF((INT(H27)*60+ROUND(MOD(H27,1)*100,0))&lt;=BAREM!$G$7,6,IF((INT(H27)*60+ROUND(MOD(H27,1)*100,0))&lt;=BAREM!$H$7,5,4))))))))</f>
        <v>4</v>
      </c>
      <c r="Q27" s="35">
        <f>IF(J27="","",IF(D27="F",IF(J27&gt;=BAREM!$C$8,10,IF(J27&gt;=BAREM!$D$8,9,IF(J27&gt;=BAREM!$E$8,8,IF(J27&gt;=BAREM!$F$8,7,IF(J27&gt;=BAREM!$G$8,6,IF(J27&gt;=BAREM!$H$8,5,4)))))),IF(J27&gt;=BAREM!$C$9,10,IF(J27&gt;=BAREM!$D$9,9,IF(J27&gt;=BAREM!$E$9,8,IF(J27&gt;=BAREM!$F$9,7,IF(J27&gt;=BAREM!$G$9,6,IF(J27&gt;=BAREM!$H$9,5,4))))))))</f>
        <v>10</v>
      </c>
      <c r="R27" s="35">
        <f t="shared" si="3"/>
        <v>8</v>
      </c>
    </row>
    <row r="28" spans="1:18" x14ac:dyDescent="0.3">
      <c r="A28" s="31">
        <v>27</v>
      </c>
      <c r="B28" s="32" t="str">
        <f>Elevi!B28</f>
        <v>Elev 27</v>
      </c>
      <c r="C28" s="32"/>
      <c r="D28" s="31" t="str">
        <f>Elevi!D28</f>
        <v>M</v>
      </c>
      <c r="E28" s="33">
        <v>6.8</v>
      </c>
      <c r="F28" s="33">
        <v>6.8</v>
      </c>
      <c r="G28" s="33">
        <v>3.44</v>
      </c>
      <c r="H28" s="33">
        <v>3.44</v>
      </c>
      <c r="I28" s="33"/>
      <c r="J28" s="33">
        <v>8</v>
      </c>
      <c r="K28" s="34"/>
      <c r="L28" s="35">
        <f t="shared" si="0"/>
        <v>0</v>
      </c>
      <c r="M28" s="35">
        <f t="shared" si="1"/>
        <v>0</v>
      </c>
      <c r="N28" s="35" t="str">
        <f t="shared" si="2"/>
        <v/>
      </c>
      <c r="O28" s="35">
        <f>IF(F28="","",IF(D28="F",IF(F28&lt;=BAREM!$C$4,10,IF(F28&lt;=BAREM!$D$4,9,IF(F28&lt;=BAREM!$E$4,8,IF(F28&lt;=BAREM!$F$4,7,IF(F28&lt;=BAREM!$G$4,6,IF(F28&lt;=BAREM!$H$4,5,4)))))),IF(F28&lt;=BAREM!$C$5,10,IF(F28&lt;=BAREM!$D$5,9,IF(F28&lt;=BAREM!$E$5,8,IF(F28&lt;=BAREM!$F$5,7,IF(F28&lt;=BAREM!$G$5,6,IF(F28&lt;=BAREM!$H$5,5,4))))))))</f>
        <v>10</v>
      </c>
      <c r="P28" s="35">
        <f>IF(H28="","",IF(D28="F",IF((INT(H28)*60+ROUND(MOD(H28,1)*100,0))&lt;=BAREM!$C$6,10,IF((INT(H28)*60+ROUND(MOD(H28,1)*100,0))&lt;=BAREM!$D$6,9,IF((INT(H28)*60+ROUND(MOD(H28,1)*100,0))&lt;=BAREM!$E$6,8,IF((INT(H28)*60+ROUND(MOD(H28,1)*100,0))&lt;=BAREM!$F$6,7,IF((INT(H28)*60+ROUND(MOD(H28,1)*100,0))&lt;=BAREM!$G$6,6,IF((INT(H28)*60+ROUND(MOD(H28,1)*100,0))&lt;=BAREM!$H$6,5,4)))))),IF((INT(H28)*60+ROUND(MOD(H28,1)*100,0))&lt;=BAREM!$C$7,10,IF((INT(H28)*60+ROUND(MOD(H28,1)*100,0))&lt;=BAREM!$D$7,9,IF((INT(H28)*60+ROUND(MOD(H28,1)*100,0))&lt;=BAREM!$E$7,8,IF((INT(H28)*60+ROUND(MOD(H28,1)*100,0))&lt;=BAREM!$F$7,7,IF((INT(H28)*60+ROUND(MOD(H28,1)*100,0))&lt;=BAREM!$G$7,6,IF((INT(H28)*60+ROUND(MOD(H28,1)*100,0))&lt;=BAREM!$H$7,5,4))))))))</f>
        <v>10</v>
      </c>
      <c r="Q28" s="35">
        <f>IF(J28="","",IF(D28="F",IF(J28&gt;=BAREM!$C$8,10,IF(J28&gt;=BAREM!$D$8,9,IF(J28&gt;=BAREM!$E$8,8,IF(J28&gt;=BAREM!$F$8,7,IF(J28&gt;=BAREM!$G$8,6,IF(J28&gt;=BAREM!$H$8,5,4)))))),IF(J28&gt;=BAREM!$C$9,10,IF(J28&gt;=BAREM!$D$9,9,IF(J28&gt;=BAREM!$E$9,8,IF(J28&gt;=BAREM!$F$9,7,IF(J28&gt;=BAREM!$G$9,6,IF(J28&gt;=BAREM!$H$9,5,4))))))))</f>
        <v>9</v>
      </c>
      <c r="R28" s="35">
        <f t="shared" si="3"/>
        <v>9.67</v>
      </c>
    </row>
    <row r="29" spans="1:18" x14ac:dyDescent="0.3">
      <c r="A29" s="31">
        <v>28</v>
      </c>
      <c r="B29" s="32" t="str">
        <f>Elevi!B29</f>
        <v>Elev 28</v>
      </c>
      <c r="C29" s="32"/>
      <c r="D29" s="31" t="str">
        <f>Elevi!D29</f>
        <v>M</v>
      </c>
      <c r="E29" s="33">
        <v>7.2</v>
      </c>
      <c r="F29" s="33">
        <v>7.3</v>
      </c>
      <c r="G29" s="33">
        <v>3.53</v>
      </c>
      <c r="H29" s="33">
        <v>3.53</v>
      </c>
      <c r="I29" s="33"/>
      <c r="J29" s="33"/>
      <c r="K29" s="34"/>
      <c r="L29" s="35">
        <f t="shared" si="0"/>
        <v>-1.388888888888884</v>
      </c>
      <c r="M29" s="35">
        <f t="shared" si="1"/>
        <v>0</v>
      </c>
      <c r="N29" s="35" t="str">
        <f t="shared" si="2"/>
        <v/>
      </c>
      <c r="O29" s="35">
        <f>IF(F29="","",IF(D29="F",IF(F29&lt;=BAREM!$C$4,10,IF(F29&lt;=BAREM!$D$4,9,IF(F29&lt;=BAREM!$E$4,8,IF(F29&lt;=BAREM!$F$4,7,IF(F29&lt;=BAREM!$G$4,6,IF(F29&lt;=BAREM!$H$4,5,4)))))),IF(F29&lt;=BAREM!$C$5,10,IF(F29&lt;=BAREM!$D$5,9,IF(F29&lt;=BAREM!$E$5,8,IF(F29&lt;=BAREM!$F$5,7,IF(F29&lt;=BAREM!$G$5,6,IF(F29&lt;=BAREM!$H$5,5,4))))))))</f>
        <v>9</v>
      </c>
      <c r="P29" s="35">
        <f>IF(H29="","",IF(D29="F",IF((INT(H29)*60+ROUND(MOD(H29,1)*100,0))&lt;=BAREM!$C$6,10,IF((INT(H29)*60+ROUND(MOD(H29,1)*100,0))&lt;=BAREM!$D$6,9,IF((INT(H29)*60+ROUND(MOD(H29,1)*100,0))&lt;=BAREM!$E$6,8,IF((INT(H29)*60+ROUND(MOD(H29,1)*100,0))&lt;=BAREM!$F$6,7,IF((INT(H29)*60+ROUND(MOD(H29,1)*100,0))&lt;=BAREM!$G$6,6,IF((INT(H29)*60+ROUND(MOD(H29,1)*100,0))&lt;=BAREM!$H$6,5,4)))))),IF((INT(H29)*60+ROUND(MOD(H29,1)*100,0))&lt;=BAREM!$C$7,10,IF((INT(H29)*60+ROUND(MOD(H29,1)*100,0))&lt;=BAREM!$D$7,9,IF((INT(H29)*60+ROUND(MOD(H29,1)*100,0))&lt;=BAREM!$E$7,8,IF((INT(H29)*60+ROUND(MOD(H29,1)*100,0))&lt;=BAREM!$F$7,7,IF((INT(H29)*60+ROUND(MOD(H29,1)*100,0))&lt;=BAREM!$G$7,6,IF((INT(H29)*60+ROUND(MOD(H29,1)*100,0))&lt;=BAREM!$H$7,5,4))))))))</f>
        <v>10</v>
      </c>
      <c r="Q29" s="35" t="str">
        <f>IF(J29="","",IF(D29="F",IF(J29&gt;=BAREM!$C$8,10,IF(J29&gt;=BAREM!$D$8,9,IF(J29&gt;=BAREM!$E$8,8,IF(J29&gt;=BAREM!$F$8,7,IF(J29&gt;=BAREM!$G$8,6,IF(J29&gt;=BAREM!$H$8,5,4)))))),IF(J29&gt;=BAREM!$C$9,10,IF(J29&gt;=BAREM!$D$9,9,IF(J29&gt;=BAREM!$E$9,8,IF(J29&gt;=BAREM!$F$9,7,IF(J29&gt;=BAREM!$G$9,6,IF(J29&gt;=BAREM!$H$9,5,4))))))))</f>
        <v/>
      </c>
      <c r="R29" s="35">
        <f t="shared" si="3"/>
        <v>9.5</v>
      </c>
    </row>
    <row r="30" spans="1:18" x14ac:dyDescent="0.3">
      <c r="A30" s="31">
        <v>29</v>
      </c>
      <c r="B30" s="32">
        <f>Elevi!B30</f>
        <v>0</v>
      </c>
      <c r="C30" s="32"/>
      <c r="D30" s="31">
        <f>Elevi!D30</f>
        <v>0</v>
      </c>
      <c r="E30" s="33"/>
      <c r="F30" s="33"/>
      <c r="G30" s="33"/>
      <c r="H30" s="33"/>
      <c r="I30" s="33"/>
      <c r="J30" s="33"/>
      <c r="K30" s="34"/>
      <c r="L30" s="35" t="str">
        <f t="shared" si="0"/>
        <v/>
      </c>
      <c r="M30" s="35" t="str">
        <f t="shared" si="1"/>
        <v/>
      </c>
      <c r="N30" s="35" t="str">
        <f t="shared" si="2"/>
        <v/>
      </c>
      <c r="O30" s="35" t="str">
        <f>IF(F30="","",IF(D30="F",IF(F30&lt;=BAREM!$C$4,10,IF(F30&lt;=BAREM!$D$4,9,IF(F30&lt;=BAREM!$E$4,8,IF(F30&lt;=BAREM!$F$4,7,IF(F30&lt;=BAREM!$G$4,6,IF(F30&lt;=BAREM!$H$4,5,4)))))),IF(F30&lt;=BAREM!$C$5,10,IF(F30&lt;=BAREM!$D$5,9,IF(F30&lt;=BAREM!$E$5,8,IF(F30&lt;=BAREM!$F$5,7,IF(F30&lt;=BAREM!$G$5,6,IF(F30&lt;=BAREM!$H$5,5,4))))))))</f>
        <v/>
      </c>
      <c r="P30" s="35" t="str">
        <f>IF(H30="","",IF(D30="F",IF((INT(H30)*60+ROUND(MOD(H30,1)*100,0))&lt;=BAREM!$C$6,10,IF((INT(H30)*60+ROUND(MOD(H30,1)*100,0))&lt;=BAREM!$D$6,9,IF((INT(H30)*60+ROUND(MOD(H30,1)*100,0))&lt;=BAREM!$E$6,8,IF((INT(H30)*60+ROUND(MOD(H30,1)*100,0))&lt;=BAREM!$F$6,7,IF((INT(H30)*60+ROUND(MOD(H30,1)*100,0))&lt;=BAREM!$G$6,6,IF((INT(H30)*60+ROUND(MOD(H30,1)*100,0))&lt;=BAREM!$H$6,5,4)))))),IF((INT(H30)*60+ROUND(MOD(H30,1)*100,0))&lt;=BAREM!$C$7,10,IF((INT(H30)*60+ROUND(MOD(H30,1)*100,0))&lt;=BAREM!$D$7,9,IF((INT(H30)*60+ROUND(MOD(H30,1)*100,0))&lt;=BAREM!$E$7,8,IF((INT(H30)*60+ROUND(MOD(H30,1)*100,0))&lt;=BAREM!$F$7,7,IF((INT(H30)*60+ROUND(MOD(H30,1)*100,0))&lt;=BAREM!$G$7,6,IF((INT(H30)*60+ROUND(MOD(H30,1)*100,0))&lt;=BAREM!$H$7,5,4))))))))</f>
        <v/>
      </c>
      <c r="Q30" s="35" t="str">
        <f>IF(J30="","",IF(D30="F",IF(J30&gt;=BAREM!$C$8,10,IF(J30&gt;=BAREM!$D$8,9,IF(J30&gt;=BAREM!$E$8,8,IF(J30&gt;=BAREM!$F$8,7,IF(J30&gt;=BAREM!$G$8,6,IF(J30&gt;=BAREM!$H$8,5,4)))))),IF(J30&gt;=BAREM!$C$9,10,IF(J30&gt;=BAREM!$D$9,9,IF(J30&gt;=BAREM!$E$9,8,IF(J30&gt;=BAREM!$F$9,7,IF(J30&gt;=BAREM!$G$9,6,IF(J30&gt;=BAREM!$H$9,5,4))))))))</f>
        <v/>
      </c>
      <c r="R30" s="35" t="str">
        <f t="shared" si="3"/>
        <v/>
      </c>
    </row>
    <row r="31" spans="1:18" x14ac:dyDescent="0.3">
      <c r="A31" s="31">
        <v>30</v>
      </c>
      <c r="B31" s="32">
        <f>Elevi!B31</f>
        <v>0</v>
      </c>
      <c r="C31" s="32"/>
      <c r="D31" s="31">
        <f>Elevi!D31</f>
        <v>0</v>
      </c>
      <c r="E31" s="33"/>
      <c r="F31" s="33"/>
      <c r="G31" s="33"/>
      <c r="H31" s="33"/>
      <c r="I31" s="33"/>
      <c r="J31" s="33"/>
      <c r="K31" s="34"/>
      <c r="L31" s="35" t="str">
        <f t="shared" si="0"/>
        <v/>
      </c>
      <c r="M31" s="35" t="str">
        <f t="shared" si="1"/>
        <v/>
      </c>
      <c r="N31" s="35" t="str">
        <f t="shared" si="2"/>
        <v/>
      </c>
      <c r="O31" s="35" t="str">
        <f>IF(F31="","",IF(D31="F",IF(F31&lt;=BAREM!$C$4,10,IF(F31&lt;=BAREM!$D$4,9,IF(F31&lt;=BAREM!$E$4,8,IF(F31&lt;=BAREM!$F$4,7,IF(F31&lt;=BAREM!$G$4,6,IF(F31&lt;=BAREM!$H$4,5,4)))))),IF(F31&lt;=BAREM!$C$5,10,IF(F31&lt;=BAREM!$D$5,9,IF(F31&lt;=BAREM!$E$5,8,IF(F31&lt;=BAREM!$F$5,7,IF(F31&lt;=BAREM!$G$5,6,IF(F31&lt;=BAREM!$H$5,5,4))))))))</f>
        <v/>
      </c>
      <c r="P31" s="35" t="str">
        <f>IF(H31="","",IF(D31="F",IF((INT(H31)*60+ROUND(MOD(H31,1)*100,0))&lt;=BAREM!$C$6,10,IF((INT(H31)*60+ROUND(MOD(H31,1)*100,0))&lt;=BAREM!$D$6,9,IF((INT(H31)*60+ROUND(MOD(H31,1)*100,0))&lt;=BAREM!$E$6,8,IF((INT(H31)*60+ROUND(MOD(H31,1)*100,0))&lt;=BAREM!$F$6,7,IF((INT(H31)*60+ROUND(MOD(H31,1)*100,0))&lt;=BAREM!$G$6,6,IF((INT(H31)*60+ROUND(MOD(H31,1)*100,0))&lt;=BAREM!$H$6,5,4)))))),IF((INT(H31)*60+ROUND(MOD(H31,1)*100,0))&lt;=BAREM!$C$7,10,IF((INT(H31)*60+ROUND(MOD(H31,1)*100,0))&lt;=BAREM!$D$7,9,IF((INT(H31)*60+ROUND(MOD(H31,1)*100,0))&lt;=BAREM!$E$7,8,IF((INT(H31)*60+ROUND(MOD(H31,1)*100,0))&lt;=BAREM!$F$7,7,IF((INT(H31)*60+ROUND(MOD(H31,1)*100,0))&lt;=BAREM!$G$7,6,IF((INT(H31)*60+ROUND(MOD(H31,1)*100,0))&lt;=BAREM!$H$7,5,4))))))))</f>
        <v/>
      </c>
      <c r="Q31" s="35" t="str">
        <f>IF(J31="","",IF(D31="F",IF(J31&gt;=BAREM!$C$8,10,IF(J31&gt;=BAREM!$D$8,9,IF(J31&gt;=BAREM!$E$8,8,IF(J31&gt;=BAREM!$F$8,7,IF(J31&gt;=BAREM!$G$8,6,IF(J31&gt;=BAREM!$H$8,5,4)))))),IF(J31&gt;=BAREM!$C$9,10,IF(J31&gt;=BAREM!$D$9,9,IF(J31&gt;=BAREM!$E$9,8,IF(J31&gt;=BAREM!$F$9,7,IF(J31&gt;=BAREM!$G$9,6,IF(J31&gt;=BAREM!$H$9,5,4))))))))</f>
        <v/>
      </c>
      <c r="R31" s="35" t="str">
        <f t="shared" si="3"/>
        <v/>
      </c>
    </row>
    <row r="32" spans="1:18" x14ac:dyDescent="0.3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8"/>
      <c r="L32" s="27"/>
      <c r="M32" s="27"/>
      <c r="N32" s="27"/>
      <c r="O32" s="27"/>
      <c r="P32" s="27"/>
      <c r="Q32" s="27"/>
      <c r="R32" s="27"/>
    </row>
  </sheetData>
  <conditionalFormatting sqref="L2:L3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  <cfRule type="dataBar" priority="5">
      <dataBar>
        <cfvo type="num" val="0"/>
        <cfvo type="max"/>
        <color rgb="FF4F81BD"/>
      </dataBar>
    </cfRule>
  </conditionalFormatting>
  <conditionalFormatting sqref="M2:M3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dataBar" priority="7">
      <dataBar>
        <cfvo type="num" val="0"/>
        <cfvo type="max"/>
        <color rgb="FF4F81BD"/>
      </dataBar>
    </cfRule>
  </conditionalFormatting>
  <conditionalFormatting sqref="N2:N3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dataBar" priority="9">
      <dataBar>
        <cfvo type="num" val="0"/>
        <cfvo type="max"/>
        <color rgb="FF4F81BD"/>
      </dataBar>
    </cfRule>
  </conditionalFormatting>
  <conditionalFormatting sqref="O2:O31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:P31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:Q3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2:R31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paperSize="125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2"/>
  <sheetViews>
    <sheetView workbookViewId="0">
      <pane ySplit="1" topLeftCell="A2" activePane="bottomLeft" state="frozen"/>
      <selection activeCell="J22" sqref="J22"/>
      <selection pane="bottomLeft" activeCell="J22" sqref="J22"/>
    </sheetView>
  </sheetViews>
  <sheetFormatPr defaultRowHeight="14.4" x14ac:dyDescent="0.3"/>
  <cols>
    <col min="1" max="1" width="5" customWidth="1"/>
    <col min="2" max="2" width="28" customWidth="1"/>
    <col min="3" max="6" width="12.77734375" customWidth="1"/>
    <col min="7" max="7" width="10" customWidth="1"/>
    <col min="8" max="8" width="25" customWidth="1"/>
  </cols>
  <sheetData>
    <row r="1" spans="1:8" ht="25.95" customHeight="1" x14ac:dyDescent="0.3">
      <c r="A1" s="29" t="s">
        <v>64</v>
      </c>
      <c r="B1" s="29" t="s">
        <v>65</v>
      </c>
      <c r="C1" s="29" t="s">
        <v>75</v>
      </c>
      <c r="D1" s="30" t="s">
        <v>125</v>
      </c>
      <c r="E1" s="30" t="s">
        <v>124</v>
      </c>
      <c r="F1" s="30" t="s">
        <v>126</v>
      </c>
      <c r="G1" s="29" t="s">
        <v>76</v>
      </c>
      <c r="H1" s="29" t="s">
        <v>67</v>
      </c>
    </row>
    <row r="2" spans="1:8" x14ac:dyDescent="0.3">
      <c r="A2" s="36">
        <v>1</v>
      </c>
      <c r="B2" s="37" t="str">
        <f>Elevi!B2</f>
        <v>Elev 1</v>
      </c>
      <c r="C2" s="35">
        <v>7</v>
      </c>
      <c r="D2" s="35">
        <v>7</v>
      </c>
      <c r="E2" s="35">
        <v>8</v>
      </c>
      <c r="F2" s="35">
        <v>8</v>
      </c>
      <c r="G2" s="35">
        <f t="shared" ref="G2:G31" si="0">IFERROR(ROUND(AVERAGE(C2:F2),2),"")</f>
        <v>7.5</v>
      </c>
      <c r="H2" s="33"/>
    </row>
    <row r="3" spans="1:8" x14ac:dyDescent="0.3">
      <c r="A3" s="36">
        <v>2</v>
      </c>
      <c r="B3" s="37" t="str">
        <f>Elevi!B3</f>
        <v>Elev 2</v>
      </c>
      <c r="C3" s="35">
        <v>5</v>
      </c>
      <c r="D3" s="35">
        <v>5</v>
      </c>
      <c r="E3" s="35">
        <v>5</v>
      </c>
      <c r="F3" s="35">
        <v>5</v>
      </c>
      <c r="G3" s="35">
        <f t="shared" si="0"/>
        <v>5</v>
      </c>
      <c r="H3" s="33"/>
    </row>
    <row r="4" spans="1:8" x14ac:dyDescent="0.3">
      <c r="A4" s="36">
        <v>3</v>
      </c>
      <c r="B4" s="37" t="str">
        <f>Elevi!B4</f>
        <v>Elev 3</v>
      </c>
      <c r="C4" s="35">
        <v>8</v>
      </c>
      <c r="D4" s="35">
        <v>9</v>
      </c>
      <c r="E4" s="35">
        <v>9</v>
      </c>
      <c r="F4" s="35">
        <v>10</v>
      </c>
      <c r="G4" s="35">
        <f t="shared" si="0"/>
        <v>9</v>
      </c>
      <c r="H4" s="33"/>
    </row>
    <row r="5" spans="1:8" x14ac:dyDescent="0.3">
      <c r="A5" s="36">
        <v>4</v>
      </c>
      <c r="B5" s="37" t="str">
        <f>Elevi!B5</f>
        <v>Elev 4</v>
      </c>
      <c r="C5" s="35">
        <v>8</v>
      </c>
      <c r="D5" s="35">
        <v>7</v>
      </c>
      <c r="E5" s="35">
        <v>9</v>
      </c>
      <c r="F5" s="35">
        <v>9</v>
      </c>
      <c r="G5" s="35">
        <f t="shared" si="0"/>
        <v>8.25</v>
      </c>
      <c r="H5" s="33"/>
    </row>
    <row r="6" spans="1:8" x14ac:dyDescent="0.3">
      <c r="A6" s="36">
        <v>5</v>
      </c>
      <c r="B6" s="37" t="str">
        <f>Elevi!B6</f>
        <v>Elev 5</v>
      </c>
      <c r="C6" s="35">
        <v>8</v>
      </c>
      <c r="D6" s="35">
        <v>8</v>
      </c>
      <c r="E6" s="35">
        <v>9</v>
      </c>
      <c r="F6" s="35">
        <v>10</v>
      </c>
      <c r="G6" s="35">
        <f t="shared" si="0"/>
        <v>8.75</v>
      </c>
      <c r="H6" s="33"/>
    </row>
    <row r="7" spans="1:8" x14ac:dyDescent="0.3">
      <c r="A7" s="36">
        <v>6</v>
      </c>
      <c r="B7" s="37" t="str">
        <f>Elevi!B7</f>
        <v>Elev 6</v>
      </c>
      <c r="C7" s="35">
        <v>7</v>
      </c>
      <c r="D7" s="35">
        <v>9</v>
      </c>
      <c r="E7" s="35">
        <v>10</v>
      </c>
      <c r="F7" s="35">
        <v>10</v>
      </c>
      <c r="G7" s="35">
        <f t="shared" si="0"/>
        <v>9</v>
      </c>
      <c r="H7" s="33"/>
    </row>
    <row r="8" spans="1:8" x14ac:dyDescent="0.3">
      <c r="A8" s="36">
        <v>7</v>
      </c>
      <c r="B8" s="37" t="str">
        <f>Elevi!B8</f>
        <v>Elev 7</v>
      </c>
      <c r="C8" s="35">
        <v>6</v>
      </c>
      <c r="D8" s="35">
        <v>7</v>
      </c>
      <c r="E8" s="35">
        <v>7</v>
      </c>
      <c r="F8" s="35">
        <v>7</v>
      </c>
      <c r="G8" s="35">
        <f t="shared" si="0"/>
        <v>6.75</v>
      </c>
      <c r="H8" s="33"/>
    </row>
    <row r="9" spans="1:8" x14ac:dyDescent="0.3">
      <c r="A9" s="36">
        <v>8</v>
      </c>
      <c r="B9" s="37" t="str">
        <f>Elevi!B9</f>
        <v>Elev 8</v>
      </c>
      <c r="C9" s="35">
        <v>8</v>
      </c>
      <c r="D9" s="35">
        <v>8</v>
      </c>
      <c r="E9" s="35">
        <v>9</v>
      </c>
      <c r="F9" s="35">
        <v>10</v>
      </c>
      <c r="G9" s="35">
        <f t="shared" si="0"/>
        <v>8.75</v>
      </c>
      <c r="H9" s="33"/>
    </row>
    <row r="10" spans="1:8" x14ac:dyDescent="0.3">
      <c r="A10" s="36">
        <v>9</v>
      </c>
      <c r="B10" s="37" t="str">
        <f>Elevi!B10</f>
        <v>Elev 9</v>
      </c>
      <c r="C10" s="35">
        <v>7</v>
      </c>
      <c r="D10" s="35">
        <v>8</v>
      </c>
      <c r="E10" s="35">
        <v>9</v>
      </c>
      <c r="F10" s="35">
        <v>10</v>
      </c>
      <c r="G10" s="35">
        <f t="shared" si="0"/>
        <v>8.5</v>
      </c>
      <c r="H10" s="33"/>
    </row>
    <row r="11" spans="1:8" x14ac:dyDescent="0.3">
      <c r="A11" s="36">
        <v>10</v>
      </c>
      <c r="B11" s="37" t="str">
        <f>Elevi!B11</f>
        <v>Elev 10</v>
      </c>
      <c r="C11" s="35">
        <v>7</v>
      </c>
      <c r="D11" s="35">
        <v>7</v>
      </c>
      <c r="E11" s="35">
        <v>7</v>
      </c>
      <c r="F11" s="35">
        <v>8</v>
      </c>
      <c r="G11" s="35">
        <f t="shared" si="0"/>
        <v>7.25</v>
      </c>
      <c r="H11" s="33"/>
    </row>
    <row r="12" spans="1:8" x14ac:dyDescent="0.3">
      <c r="A12" s="36">
        <v>11</v>
      </c>
      <c r="B12" s="37" t="str">
        <f>Elevi!B12</f>
        <v>Elev 11</v>
      </c>
      <c r="C12" s="35">
        <v>9</v>
      </c>
      <c r="D12" s="35">
        <v>9</v>
      </c>
      <c r="E12" s="35">
        <v>10</v>
      </c>
      <c r="F12" s="35">
        <v>10</v>
      </c>
      <c r="G12" s="35">
        <f t="shared" si="0"/>
        <v>9.5</v>
      </c>
      <c r="H12" s="33"/>
    </row>
    <row r="13" spans="1:8" x14ac:dyDescent="0.3">
      <c r="A13" s="36">
        <v>12</v>
      </c>
      <c r="B13" s="37" t="str">
        <f>Elevi!B13</f>
        <v>Elev 12</v>
      </c>
      <c r="C13" s="35">
        <v>9</v>
      </c>
      <c r="D13" s="35">
        <v>9</v>
      </c>
      <c r="E13" s="35">
        <v>9</v>
      </c>
      <c r="F13" s="35">
        <v>9</v>
      </c>
      <c r="G13" s="35">
        <f t="shared" si="0"/>
        <v>9</v>
      </c>
      <c r="H13" s="33"/>
    </row>
    <row r="14" spans="1:8" x14ac:dyDescent="0.3">
      <c r="A14" s="36">
        <v>13</v>
      </c>
      <c r="B14" s="37" t="str">
        <f>Elevi!B14</f>
        <v>Elev 13</v>
      </c>
      <c r="C14" s="35">
        <v>7</v>
      </c>
      <c r="D14" s="35">
        <v>8</v>
      </c>
      <c r="E14" s="35">
        <v>7</v>
      </c>
      <c r="F14" s="35">
        <v>9</v>
      </c>
      <c r="G14" s="35">
        <f t="shared" si="0"/>
        <v>7.75</v>
      </c>
      <c r="H14" s="33"/>
    </row>
    <row r="15" spans="1:8" x14ac:dyDescent="0.3">
      <c r="A15" s="36">
        <v>14</v>
      </c>
      <c r="B15" s="37" t="str">
        <f>Elevi!B15</f>
        <v>Elev 14</v>
      </c>
      <c r="C15" s="35">
        <v>8</v>
      </c>
      <c r="D15" s="35">
        <v>8</v>
      </c>
      <c r="E15" s="35">
        <v>9</v>
      </c>
      <c r="F15" s="35">
        <v>9</v>
      </c>
      <c r="G15" s="35">
        <f t="shared" si="0"/>
        <v>8.5</v>
      </c>
      <c r="H15" s="33"/>
    </row>
    <row r="16" spans="1:8" x14ac:dyDescent="0.3">
      <c r="A16" s="36">
        <v>15</v>
      </c>
      <c r="B16" s="37" t="str">
        <f>Elevi!B16</f>
        <v>Elev 15</v>
      </c>
      <c r="C16" s="35">
        <v>8</v>
      </c>
      <c r="D16" s="35">
        <v>7</v>
      </c>
      <c r="E16" s="35">
        <v>7</v>
      </c>
      <c r="F16" s="35">
        <v>7</v>
      </c>
      <c r="G16" s="35">
        <f t="shared" si="0"/>
        <v>7.25</v>
      </c>
      <c r="H16" s="33"/>
    </row>
    <row r="17" spans="1:8" x14ac:dyDescent="0.3">
      <c r="A17" s="36">
        <v>16</v>
      </c>
      <c r="B17" s="37" t="str">
        <f>Elevi!B17</f>
        <v>Elev 16</v>
      </c>
      <c r="C17" s="35">
        <v>7</v>
      </c>
      <c r="D17" s="35">
        <v>7</v>
      </c>
      <c r="E17" s="35">
        <v>8</v>
      </c>
      <c r="F17" s="35">
        <v>8</v>
      </c>
      <c r="G17" s="35">
        <f t="shared" si="0"/>
        <v>7.5</v>
      </c>
      <c r="H17" s="33"/>
    </row>
    <row r="18" spans="1:8" x14ac:dyDescent="0.3">
      <c r="A18" s="36">
        <v>17</v>
      </c>
      <c r="B18" s="37" t="str">
        <f>Elevi!B18</f>
        <v>Elev 17</v>
      </c>
      <c r="C18" s="35">
        <v>10</v>
      </c>
      <c r="D18" s="35">
        <v>10</v>
      </c>
      <c r="E18" s="35">
        <v>10</v>
      </c>
      <c r="F18" s="35">
        <v>10</v>
      </c>
      <c r="G18" s="35">
        <f t="shared" si="0"/>
        <v>10</v>
      </c>
      <c r="H18" s="33"/>
    </row>
    <row r="19" spans="1:8" x14ac:dyDescent="0.3">
      <c r="A19" s="36">
        <v>18</v>
      </c>
      <c r="B19" s="37" t="str">
        <f>Elevi!B19</f>
        <v>Elev 18</v>
      </c>
      <c r="C19" s="35">
        <v>8</v>
      </c>
      <c r="D19" s="35">
        <v>8</v>
      </c>
      <c r="E19" s="35"/>
      <c r="F19" s="35">
        <v>9</v>
      </c>
      <c r="G19" s="35">
        <f t="shared" si="0"/>
        <v>8.33</v>
      </c>
      <c r="H19" s="33"/>
    </row>
    <row r="20" spans="1:8" x14ac:dyDescent="0.3">
      <c r="A20" s="36">
        <v>19</v>
      </c>
      <c r="B20" s="37" t="str">
        <f>Elevi!B20</f>
        <v>Elev 19</v>
      </c>
      <c r="C20" s="35">
        <v>6</v>
      </c>
      <c r="D20" s="35">
        <v>5</v>
      </c>
      <c r="E20" s="35">
        <v>7</v>
      </c>
      <c r="F20" s="35">
        <v>7</v>
      </c>
      <c r="G20" s="35">
        <f t="shared" si="0"/>
        <v>6.25</v>
      </c>
      <c r="H20" s="33"/>
    </row>
    <row r="21" spans="1:8" x14ac:dyDescent="0.3">
      <c r="A21" s="36">
        <v>20</v>
      </c>
      <c r="B21" s="37" t="str">
        <f>Elevi!B21</f>
        <v>Elev 20</v>
      </c>
      <c r="C21" s="35">
        <v>9</v>
      </c>
      <c r="D21" s="35">
        <v>8</v>
      </c>
      <c r="E21" s="35">
        <v>9</v>
      </c>
      <c r="F21" s="35">
        <v>9</v>
      </c>
      <c r="G21" s="35">
        <f t="shared" si="0"/>
        <v>8.75</v>
      </c>
      <c r="H21" s="33"/>
    </row>
    <row r="22" spans="1:8" x14ac:dyDescent="0.3">
      <c r="A22" s="36">
        <v>21</v>
      </c>
      <c r="B22" s="37" t="str">
        <f>Elevi!B22</f>
        <v>Elev 21</v>
      </c>
      <c r="C22" s="35">
        <v>4</v>
      </c>
      <c r="D22" s="35">
        <v>4</v>
      </c>
      <c r="E22" s="35">
        <v>5</v>
      </c>
      <c r="F22" s="35">
        <v>5</v>
      </c>
      <c r="G22" s="35">
        <f t="shared" si="0"/>
        <v>4.5</v>
      </c>
      <c r="H22" s="33"/>
    </row>
    <row r="23" spans="1:8" x14ac:dyDescent="0.3">
      <c r="A23" s="36">
        <v>22</v>
      </c>
      <c r="B23" s="37" t="str">
        <f>Elevi!B23</f>
        <v>Elev 22</v>
      </c>
      <c r="C23" s="35">
        <v>6</v>
      </c>
      <c r="D23" s="35">
        <v>7</v>
      </c>
      <c r="E23" s="35">
        <v>6</v>
      </c>
      <c r="F23" s="35">
        <v>7</v>
      </c>
      <c r="G23" s="35">
        <f t="shared" si="0"/>
        <v>6.5</v>
      </c>
      <c r="H23" s="33"/>
    </row>
    <row r="24" spans="1:8" x14ac:dyDescent="0.3">
      <c r="A24" s="36">
        <v>23</v>
      </c>
      <c r="B24" s="37" t="str">
        <f>Elevi!B24</f>
        <v>Elev 23</v>
      </c>
      <c r="C24" s="35">
        <v>9</v>
      </c>
      <c r="D24" s="35">
        <v>8</v>
      </c>
      <c r="E24" s="35">
        <v>10</v>
      </c>
      <c r="F24" s="35">
        <v>10</v>
      </c>
      <c r="G24" s="35">
        <f t="shared" si="0"/>
        <v>9.25</v>
      </c>
      <c r="H24" s="33"/>
    </row>
    <row r="25" spans="1:8" x14ac:dyDescent="0.3">
      <c r="A25" s="36">
        <v>24</v>
      </c>
      <c r="B25" s="37" t="str">
        <f>Elevi!B25</f>
        <v>Elev 24</v>
      </c>
      <c r="C25" s="35">
        <v>8</v>
      </c>
      <c r="D25" s="35">
        <v>8</v>
      </c>
      <c r="E25" s="35">
        <v>9</v>
      </c>
      <c r="F25" s="35">
        <v>9</v>
      </c>
      <c r="G25" s="35">
        <f t="shared" si="0"/>
        <v>8.5</v>
      </c>
      <c r="H25" s="33"/>
    </row>
    <row r="26" spans="1:8" x14ac:dyDescent="0.3">
      <c r="A26" s="36">
        <v>25</v>
      </c>
      <c r="B26" s="37" t="str">
        <f>Elevi!B26</f>
        <v>Elev 25</v>
      </c>
      <c r="C26" s="35">
        <v>6</v>
      </c>
      <c r="D26" s="35">
        <v>8</v>
      </c>
      <c r="E26" s="35">
        <v>8</v>
      </c>
      <c r="F26" s="35">
        <v>8</v>
      </c>
      <c r="G26" s="35">
        <f t="shared" si="0"/>
        <v>7.5</v>
      </c>
      <c r="H26" s="33"/>
    </row>
    <row r="27" spans="1:8" x14ac:dyDescent="0.3">
      <c r="A27" s="36">
        <v>26</v>
      </c>
      <c r="B27" s="37" t="str">
        <f>Elevi!B27</f>
        <v>Elev 26</v>
      </c>
      <c r="C27" s="35">
        <v>7</v>
      </c>
      <c r="D27" s="35">
        <v>9</v>
      </c>
      <c r="E27" s="35">
        <v>9</v>
      </c>
      <c r="F27" s="35">
        <v>9</v>
      </c>
      <c r="G27" s="35">
        <f t="shared" si="0"/>
        <v>8.5</v>
      </c>
      <c r="H27" s="33"/>
    </row>
    <row r="28" spans="1:8" x14ac:dyDescent="0.3">
      <c r="A28" s="36">
        <v>27</v>
      </c>
      <c r="B28" s="37" t="str">
        <f>Elevi!B28</f>
        <v>Elev 27</v>
      </c>
      <c r="C28" s="35">
        <v>10</v>
      </c>
      <c r="D28" s="35">
        <v>10</v>
      </c>
      <c r="E28" s="35">
        <v>10</v>
      </c>
      <c r="F28" s="35">
        <v>10</v>
      </c>
      <c r="G28" s="35">
        <f t="shared" si="0"/>
        <v>10</v>
      </c>
      <c r="H28" s="33"/>
    </row>
    <row r="29" spans="1:8" x14ac:dyDescent="0.3">
      <c r="A29" s="36">
        <v>28</v>
      </c>
      <c r="B29" s="37" t="str">
        <f>Elevi!B29</f>
        <v>Elev 28</v>
      </c>
      <c r="C29" s="35">
        <v>6</v>
      </c>
      <c r="D29" s="35">
        <v>7</v>
      </c>
      <c r="E29" s="35">
        <v>7</v>
      </c>
      <c r="F29" s="35">
        <v>8</v>
      </c>
      <c r="G29" s="35">
        <f t="shared" si="0"/>
        <v>7</v>
      </c>
      <c r="H29" s="33"/>
    </row>
    <row r="30" spans="1:8" x14ac:dyDescent="0.3">
      <c r="A30" s="36">
        <v>29</v>
      </c>
      <c r="B30" s="37">
        <f>Elevi!B30</f>
        <v>0</v>
      </c>
      <c r="C30" s="35"/>
      <c r="D30" s="35"/>
      <c r="E30" s="35"/>
      <c r="F30" s="35"/>
      <c r="G30" s="35" t="str">
        <f t="shared" si="0"/>
        <v/>
      </c>
      <c r="H30" s="33"/>
    </row>
    <row r="31" spans="1:8" x14ac:dyDescent="0.3">
      <c r="A31" s="36">
        <v>30</v>
      </c>
      <c r="B31" s="37">
        <f>Elevi!B31</f>
        <v>0</v>
      </c>
      <c r="C31" s="35"/>
      <c r="D31" s="35"/>
      <c r="E31" s="35"/>
      <c r="F31" s="35"/>
      <c r="G31" s="35" t="str">
        <f t="shared" si="0"/>
        <v/>
      </c>
      <c r="H31" s="33"/>
    </row>
    <row r="32" spans="1:8" x14ac:dyDescent="0.3">
      <c r="A32" s="27"/>
      <c r="B32" s="27"/>
      <c r="C32" s="27"/>
      <c r="D32" s="27"/>
      <c r="E32" s="27"/>
      <c r="F32" s="27"/>
      <c r="G32" s="27"/>
      <c r="H32" s="27"/>
    </row>
  </sheetData>
  <conditionalFormatting sqref="C2:C3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:D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:E3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:F3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3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paperSize="125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2"/>
  <sheetViews>
    <sheetView workbookViewId="0">
      <pane ySplit="1" topLeftCell="A2" activePane="bottomLeft" state="frozen"/>
      <selection activeCell="J22" sqref="J22"/>
      <selection pane="bottomLeft" activeCell="J22" sqref="J22"/>
    </sheetView>
  </sheetViews>
  <sheetFormatPr defaultRowHeight="14.4" x14ac:dyDescent="0.3"/>
  <cols>
    <col min="1" max="1" width="5" customWidth="1"/>
    <col min="2" max="2" width="16.6640625" customWidth="1"/>
    <col min="3" max="5" width="10.77734375" customWidth="1"/>
  </cols>
  <sheetData>
    <row r="1" spans="1:5" ht="25.95" customHeight="1" x14ac:dyDescent="0.3">
      <c r="A1" s="29" t="s">
        <v>64</v>
      </c>
      <c r="B1" s="29" t="s">
        <v>65</v>
      </c>
      <c r="C1" s="29" t="s">
        <v>32</v>
      </c>
      <c r="D1" s="29" t="s">
        <v>77</v>
      </c>
      <c r="E1" s="29" t="s">
        <v>13</v>
      </c>
    </row>
    <row r="2" spans="1:5" x14ac:dyDescent="0.3">
      <c r="A2" s="36">
        <v>1</v>
      </c>
      <c r="B2" s="37" t="str">
        <f>Elevi!B2</f>
        <v>Elev 1</v>
      </c>
      <c r="C2" s="33">
        <f ca="1">IFERROR(XLOOKUP($B2,Atletism!$B$2:$B$31,Atletism!$R$2:$R$31,""), IFERROR(VLOOKUP($B2,Atletism!$B$2:$R$31,16,FALSE),""))</f>
        <v>10</v>
      </c>
      <c r="D2" s="33">
        <f ca="1">IFERROR(XLOOKUP($B2,Jocuri_sportive!$B$2:$B$31,Jocuri_sportive!$G$2:$G$31,""), IFERROR(VLOOKUP($B2,Jocuri_sportive!$B$2:$G$31,6,FALSE),""))</f>
        <v>7.5</v>
      </c>
      <c r="E2" s="33">
        <f t="shared" ref="E2:E31" ca="1" si="0">IFERROR(ROUND(AVERAGE(C2:D2),2),"")</f>
        <v>8.75</v>
      </c>
    </row>
    <row r="3" spans="1:5" x14ac:dyDescent="0.3">
      <c r="A3" s="36">
        <v>2</v>
      </c>
      <c r="B3" s="37" t="str">
        <f>Elevi!B3</f>
        <v>Elev 2</v>
      </c>
      <c r="C3" s="33">
        <f ca="1">IFERROR(XLOOKUP($B3,Atletism!$B$2:$B$31,Atletism!$R$2:$R$31,""), IFERROR(VLOOKUP($B3,Atletism!$B$2:$R$31,16,FALSE),""))</f>
        <v>10</v>
      </c>
      <c r="D3" s="33">
        <f ca="1">IFERROR(XLOOKUP($B3,Jocuri_sportive!$B$2:$B$31,Jocuri_sportive!$G$2:$G$31,""), IFERROR(VLOOKUP($B3,Jocuri_sportive!$B$2:$G$31,6,FALSE),""))</f>
        <v>5</v>
      </c>
      <c r="E3" s="33">
        <f t="shared" ca="1" si="0"/>
        <v>7.5</v>
      </c>
    </row>
    <row r="4" spans="1:5" x14ac:dyDescent="0.3">
      <c r="A4" s="36">
        <v>3</v>
      </c>
      <c r="B4" s="37" t="str">
        <f>Elevi!B4</f>
        <v>Elev 3</v>
      </c>
      <c r="C4" s="33">
        <f ca="1">IFERROR(XLOOKUP($B4,Atletism!$B$2:$B$31,Atletism!$R$2:$R$31,""), IFERROR(VLOOKUP($B4,Atletism!$B$2:$R$31,16,FALSE),""))</f>
        <v>10</v>
      </c>
      <c r="D4" s="33">
        <f ca="1">IFERROR(XLOOKUP($B4,Jocuri_sportive!$B$2:$B$31,Jocuri_sportive!$G$2:$G$31,""), IFERROR(VLOOKUP($B4,Jocuri_sportive!$B$2:$G$31,6,FALSE),""))</f>
        <v>9</v>
      </c>
      <c r="E4" s="33">
        <f t="shared" ca="1" si="0"/>
        <v>9.5</v>
      </c>
    </row>
    <row r="5" spans="1:5" x14ac:dyDescent="0.3">
      <c r="A5" s="36">
        <v>4</v>
      </c>
      <c r="B5" s="37" t="str">
        <f>Elevi!B5</f>
        <v>Elev 4</v>
      </c>
      <c r="C5" s="33">
        <f ca="1">IFERROR(XLOOKUP($B5,Atletism!$B$2:$B$31,Atletism!$R$2:$R$31,""), IFERROR(VLOOKUP($B5,Atletism!$B$2:$R$31,16,FALSE),""))</f>
        <v>7</v>
      </c>
      <c r="D5" s="33">
        <f ca="1">IFERROR(XLOOKUP($B5,Jocuri_sportive!$B$2:$B$31,Jocuri_sportive!$G$2:$G$31,""), IFERROR(VLOOKUP($B5,Jocuri_sportive!$B$2:$G$31,6,FALSE),""))</f>
        <v>8.25</v>
      </c>
      <c r="E5" s="33">
        <f t="shared" ca="1" si="0"/>
        <v>7.63</v>
      </c>
    </row>
    <row r="6" spans="1:5" x14ac:dyDescent="0.3">
      <c r="A6" s="36">
        <v>5</v>
      </c>
      <c r="B6" s="37" t="str">
        <f>Elevi!B6</f>
        <v>Elev 5</v>
      </c>
      <c r="C6" s="33">
        <f ca="1">IFERROR(XLOOKUP($B6,Atletism!$B$2:$B$31,Atletism!$R$2:$R$31,""), IFERROR(VLOOKUP($B6,Atletism!$B$2:$R$31,16,FALSE),""))</f>
        <v>10</v>
      </c>
      <c r="D6" s="33">
        <f ca="1">IFERROR(XLOOKUP($B6,Jocuri_sportive!$B$2:$B$31,Jocuri_sportive!$G$2:$G$31,""), IFERROR(VLOOKUP($B6,Jocuri_sportive!$B$2:$G$31,6,FALSE),""))</f>
        <v>8.75</v>
      </c>
      <c r="E6" s="33">
        <f t="shared" ca="1" si="0"/>
        <v>9.3800000000000008</v>
      </c>
    </row>
    <row r="7" spans="1:5" x14ac:dyDescent="0.3">
      <c r="A7" s="36">
        <v>6</v>
      </c>
      <c r="B7" s="37" t="str">
        <f>Elevi!B7</f>
        <v>Elev 6</v>
      </c>
      <c r="C7" s="33">
        <f ca="1">IFERROR(XLOOKUP($B7,Atletism!$B$2:$B$31,Atletism!$R$2:$R$31,""), IFERROR(VLOOKUP($B7,Atletism!$B$2:$R$31,16,FALSE),""))</f>
        <v>10</v>
      </c>
      <c r="D7" s="33">
        <f ca="1">IFERROR(XLOOKUP($B7,Jocuri_sportive!$B$2:$B$31,Jocuri_sportive!$G$2:$G$31,""), IFERROR(VLOOKUP($B7,Jocuri_sportive!$B$2:$G$31,6,FALSE),""))</f>
        <v>9</v>
      </c>
      <c r="E7" s="33">
        <f t="shared" ca="1" si="0"/>
        <v>9.5</v>
      </c>
    </row>
    <row r="8" spans="1:5" x14ac:dyDescent="0.3">
      <c r="A8" s="36">
        <v>7</v>
      </c>
      <c r="B8" s="37" t="str">
        <f>Elevi!B8</f>
        <v>Elev 7</v>
      </c>
      <c r="C8" s="33">
        <f ca="1">IFERROR(XLOOKUP($B8,Atletism!$B$2:$B$31,Atletism!$R$2:$R$31,""), IFERROR(VLOOKUP($B8,Atletism!$B$2:$R$31,16,FALSE),""))</f>
        <v>10</v>
      </c>
      <c r="D8" s="33">
        <f ca="1">IFERROR(XLOOKUP($B8,Jocuri_sportive!$B$2:$B$31,Jocuri_sportive!$G$2:$G$31,""), IFERROR(VLOOKUP($B8,Jocuri_sportive!$B$2:$G$31,6,FALSE),""))</f>
        <v>6.75</v>
      </c>
      <c r="E8" s="33">
        <f t="shared" ca="1" si="0"/>
        <v>8.3800000000000008</v>
      </c>
    </row>
    <row r="9" spans="1:5" x14ac:dyDescent="0.3">
      <c r="A9" s="36">
        <v>8</v>
      </c>
      <c r="B9" s="37" t="str">
        <f>Elevi!B9</f>
        <v>Elev 8</v>
      </c>
      <c r="C9" s="33">
        <f ca="1">IFERROR(XLOOKUP($B9,Atletism!$B$2:$B$31,Atletism!$R$2:$R$31,""), IFERROR(VLOOKUP($B9,Atletism!$B$2:$R$31,16,FALSE),""))</f>
        <v>9</v>
      </c>
      <c r="D9" s="33">
        <f ca="1">IFERROR(XLOOKUP($B9,Jocuri_sportive!$B$2:$B$31,Jocuri_sportive!$G$2:$G$31,""), IFERROR(VLOOKUP($B9,Jocuri_sportive!$B$2:$G$31,6,FALSE),""))</f>
        <v>8.75</v>
      </c>
      <c r="E9" s="33">
        <f t="shared" ca="1" si="0"/>
        <v>8.8800000000000008</v>
      </c>
    </row>
    <row r="10" spans="1:5" x14ac:dyDescent="0.3">
      <c r="A10" s="36">
        <v>9</v>
      </c>
      <c r="B10" s="37" t="str">
        <f>Elevi!B10</f>
        <v>Elev 9</v>
      </c>
      <c r="C10" s="33">
        <f ca="1">IFERROR(XLOOKUP($B10,Atletism!$B$2:$B$31,Atletism!$R$2:$R$31,""), IFERROR(VLOOKUP($B10,Atletism!$B$2:$R$31,16,FALSE),""))</f>
        <v>10</v>
      </c>
      <c r="D10" s="33">
        <f ca="1">IFERROR(XLOOKUP($B10,Jocuri_sportive!$B$2:$B$31,Jocuri_sportive!$G$2:$G$31,""), IFERROR(VLOOKUP($B10,Jocuri_sportive!$B$2:$G$31,6,FALSE),""))</f>
        <v>8.5</v>
      </c>
      <c r="E10" s="33">
        <f t="shared" ca="1" si="0"/>
        <v>9.25</v>
      </c>
    </row>
    <row r="11" spans="1:5" x14ac:dyDescent="0.3">
      <c r="A11" s="36">
        <v>10</v>
      </c>
      <c r="B11" s="37" t="str">
        <f>Elevi!B11</f>
        <v>Elev 10</v>
      </c>
      <c r="C11" s="33">
        <f ca="1">IFERROR(XLOOKUP($B11,Atletism!$B$2:$B$31,Atletism!$R$2:$R$31,""), IFERROR(VLOOKUP($B11,Atletism!$B$2:$R$31,16,FALSE),""))</f>
        <v>10</v>
      </c>
      <c r="D11" s="33">
        <f ca="1">IFERROR(XLOOKUP($B11,Jocuri_sportive!$B$2:$B$31,Jocuri_sportive!$G$2:$G$31,""), IFERROR(VLOOKUP($B11,Jocuri_sportive!$B$2:$G$31,6,FALSE),""))</f>
        <v>7.25</v>
      </c>
      <c r="E11" s="33">
        <f t="shared" ca="1" si="0"/>
        <v>8.6300000000000008</v>
      </c>
    </row>
    <row r="12" spans="1:5" x14ac:dyDescent="0.3">
      <c r="A12" s="36">
        <v>11</v>
      </c>
      <c r="B12" s="37" t="str">
        <f>Elevi!B12</f>
        <v>Elev 11</v>
      </c>
      <c r="C12" s="33">
        <f ca="1">IFERROR(XLOOKUP($B12,Atletism!$B$2:$B$31,Atletism!$R$2:$R$31,""), IFERROR(VLOOKUP($B12,Atletism!$B$2:$R$31,16,FALSE),""))</f>
        <v>10</v>
      </c>
      <c r="D12" s="33">
        <f ca="1">IFERROR(XLOOKUP($B12,Jocuri_sportive!$B$2:$B$31,Jocuri_sportive!$G$2:$G$31,""), IFERROR(VLOOKUP($B12,Jocuri_sportive!$B$2:$G$31,6,FALSE),""))</f>
        <v>9.5</v>
      </c>
      <c r="E12" s="33">
        <f t="shared" ca="1" si="0"/>
        <v>9.75</v>
      </c>
    </row>
    <row r="13" spans="1:5" x14ac:dyDescent="0.3">
      <c r="A13" s="36">
        <v>12</v>
      </c>
      <c r="B13" s="37" t="str">
        <f>Elevi!B13</f>
        <v>Elev 12</v>
      </c>
      <c r="C13" s="33">
        <f ca="1">IFERROR(XLOOKUP($B13,Atletism!$B$2:$B$31,Atletism!$R$2:$R$31,""), IFERROR(VLOOKUP($B13,Atletism!$B$2:$R$31,16,FALSE),""))</f>
        <v>9</v>
      </c>
      <c r="D13" s="33">
        <f ca="1">IFERROR(XLOOKUP($B13,Jocuri_sportive!$B$2:$B$31,Jocuri_sportive!$G$2:$G$31,""), IFERROR(VLOOKUP($B13,Jocuri_sportive!$B$2:$G$31,6,FALSE),""))</f>
        <v>9</v>
      </c>
      <c r="E13" s="33">
        <f t="shared" ca="1" si="0"/>
        <v>9</v>
      </c>
    </row>
    <row r="14" spans="1:5" x14ac:dyDescent="0.3">
      <c r="A14" s="36">
        <v>13</v>
      </c>
      <c r="B14" s="37" t="str">
        <f>Elevi!B14</f>
        <v>Elev 13</v>
      </c>
      <c r="C14" s="33">
        <f ca="1">IFERROR(XLOOKUP($B14,Atletism!$B$2:$B$31,Atletism!$R$2:$R$31,""), IFERROR(VLOOKUP($B14,Atletism!$B$2:$R$31,16,FALSE),""))</f>
        <v>10</v>
      </c>
      <c r="D14" s="33">
        <f ca="1">IFERROR(XLOOKUP($B14,Jocuri_sportive!$B$2:$B$31,Jocuri_sportive!$G$2:$G$31,""), IFERROR(VLOOKUP($B14,Jocuri_sportive!$B$2:$G$31,6,FALSE),""))</f>
        <v>7.75</v>
      </c>
      <c r="E14" s="33">
        <f t="shared" ca="1" si="0"/>
        <v>8.8800000000000008</v>
      </c>
    </row>
    <row r="15" spans="1:5" x14ac:dyDescent="0.3">
      <c r="A15" s="36">
        <v>14</v>
      </c>
      <c r="B15" s="37" t="str">
        <f>Elevi!B15</f>
        <v>Elev 14</v>
      </c>
      <c r="C15" s="33">
        <f ca="1">IFERROR(XLOOKUP($B15,Atletism!$B$2:$B$31,Atletism!$R$2:$R$31,""), IFERROR(VLOOKUP($B15,Atletism!$B$2:$R$31,16,FALSE),""))</f>
        <v>10</v>
      </c>
      <c r="D15" s="33">
        <f ca="1">IFERROR(XLOOKUP($B15,Jocuri_sportive!$B$2:$B$31,Jocuri_sportive!$G$2:$G$31,""), IFERROR(VLOOKUP($B15,Jocuri_sportive!$B$2:$G$31,6,FALSE),""))</f>
        <v>8.5</v>
      </c>
      <c r="E15" s="33">
        <f t="shared" ca="1" si="0"/>
        <v>9.25</v>
      </c>
    </row>
    <row r="16" spans="1:5" x14ac:dyDescent="0.3">
      <c r="A16" s="36">
        <v>15</v>
      </c>
      <c r="B16" s="37" t="str">
        <f>Elevi!B16</f>
        <v>Elev 15</v>
      </c>
      <c r="C16" s="33">
        <f ca="1">IFERROR(XLOOKUP($B16,Atletism!$B$2:$B$31,Atletism!$R$2:$R$31,""), IFERROR(VLOOKUP($B16,Atletism!$B$2:$R$31,16,FALSE),""))</f>
        <v>10</v>
      </c>
      <c r="D16" s="33">
        <f ca="1">IFERROR(XLOOKUP($B16,Jocuri_sportive!$B$2:$B$31,Jocuri_sportive!$G$2:$G$31,""), IFERROR(VLOOKUP($B16,Jocuri_sportive!$B$2:$G$31,6,FALSE),""))</f>
        <v>7.25</v>
      </c>
      <c r="E16" s="33">
        <f t="shared" ca="1" si="0"/>
        <v>8.6300000000000008</v>
      </c>
    </row>
    <row r="17" spans="1:5" x14ac:dyDescent="0.3">
      <c r="A17" s="36">
        <v>16</v>
      </c>
      <c r="B17" s="37" t="str">
        <f>Elevi!B17</f>
        <v>Elev 16</v>
      </c>
      <c r="C17" s="33">
        <f ca="1">IFERROR(XLOOKUP($B17,Atletism!$B$2:$B$31,Atletism!$R$2:$R$31,""), IFERROR(VLOOKUP($B17,Atletism!$B$2:$R$31,16,FALSE),""))</f>
        <v>10</v>
      </c>
      <c r="D17" s="33">
        <f ca="1">IFERROR(XLOOKUP($B17,Jocuri_sportive!$B$2:$B$31,Jocuri_sportive!$G$2:$G$31,""), IFERROR(VLOOKUP($B17,Jocuri_sportive!$B$2:$G$31,6,FALSE),""))</f>
        <v>7.5</v>
      </c>
      <c r="E17" s="33">
        <f t="shared" ca="1" si="0"/>
        <v>8.75</v>
      </c>
    </row>
    <row r="18" spans="1:5" x14ac:dyDescent="0.3">
      <c r="A18" s="36">
        <v>17</v>
      </c>
      <c r="B18" s="37" t="str">
        <f>Elevi!B18</f>
        <v>Elev 17</v>
      </c>
      <c r="C18" s="33">
        <f ca="1">IFERROR(XLOOKUP($B18,Atletism!$B$2:$B$31,Atletism!$R$2:$R$31,""), IFERROR(VLOOKUP($B18,Atletism!$B$2:$R$31,16,FALSE),""))</f>
        <v>8</v>
      </c>
      <c r="D18" s="33">
        <f ca="1">IFERROR(XLOOKUP($B18,Jocuri_sportive!$B$2:$B$31,Jocuri_sportive!$G$2:$G$31,""), IFERROR(VLOOKUP($B18,Jocuri_sportive!$B$2:$G$31,6,FALSE),""))</f>
        <v>10</v>
      </c>
      <c r="E18" s="33">
        <f t="shared" ca="1" si="0"/>
        <v>9</v>
      </c>
    </row>
    <row r="19" spans="1:5" x14ac:dyDescent="0.3">
      <c r="A19" s="36">
        <v>18</v>
      </c>
      <c r="B19" s="37" t="str">
        <f>Elevi!B19</f>
        <v>Elev 18</v>
      </c>
      <c r="C19" s="33">
        <f ca="1">IFERROR(XLOOKUP($B19,Atletism!$B$2:$B$31,Atletism!$R$2:$R$31,""), IFERROR(VLOOKUP($B19,Atletism!$B$2:$R$31,16,FALSE),""))</f>
        <v>10</v>
      </c>
      <c r="D19" s="33">
        <f ca="1">IFERROR(XLOOKUP($B19,Jocuri_sportive!$B$2:$B$31,Jocuri_sportive!$G$2:$G$31,""), IFERROR(VLOOKUP($B19,Jocuri_sportive!$B$2:$G$31,6,FALSE),""))</f>
        <v>8.33</v>
      </c>
      <c r="E19" s="33">
        <f t="shared" ca="1" si="0"/>
        <v>9.17</v>
      </c>
    </row>
    <row r="20" spans="1:5" x14ac:dyDescent="0.3">
      <c r="A20" s="36">
        <v>19</v>
      </c>
      <c r="B20" s="37" t="str">
        <f>Elevi!B20</f>
        <v>Elev 19</v>
      </c>
      <c r="C20" s="33">
        <f ca="1">IFERROR(XLOOKUP($B20,Atletism!$B$2:$B$31,Atletism!$R$2:$R$31,""), IFERROR(VLOOKUP($B20,Atletism!$B$2:$R$31,16,FALSE),""))</f>
        <v>10</v>
      </c>
      <c r="D20" s="33">
        <f ca="1">IFERROR(XLOOKUP($B20,Jocuri_sportive!$B$2:$B$31,Jocuri_sportive!$G$2:$G$31,""), IFERROR(VLOOKUP($B20,Jocuri_sportive!$B$2:$G$31,6,FALSE),""))</f>
        <v>6.25</v>
      </c>
      <c r="E20" s="33">
        <f t="shared" ca="1" si="0"/>
        <v>8.1300000000000008</v>
      </c>
    </row>
    <row r="21" spans="1:5" x14ac:dyDescent="0.3">
      <c r="A21" s="36">
        <v>20</v>
      </c>
      <c r="B21" s="37" t="str">
        <f>Elevi!B21</f>
        <v>Elev 20</v>
      </c>
      <c r="C21" s="33" t="str">
        <f ca="1">IFERROR(XLOOKUP($B21,Atletism!$B$2:$B$31,Atletism!$R$2:$R$31,""), IFERROR(VLOOKUP($B21,Atletism!$B$2:$R$31,16,FALSE),""))</f>
        <v/>
      </c>
      <c r="D21" s="33">
        <f ca="1">IFERROR(XLOOKUP($B21,Jocuri_sportive!$B$2:$B$31,Jocuri_sportive!$G$2:$G$31,""), IFERROR(VLOOKUP($B21,Jocuri_sportive!$B$2:$G$31,6,FALSE),""))</f>
        <v>8.75</v>
      </c>
      <c r="E21" s="33">
        <f t="shared" ca="1" si="0"/>
        <v>8.75</v>
      </c>
    </row>
    <row r="22" spans="1:5" x14ac:dyDescent="0.3">
      <c r="A22" s="36">
        <v>21</v>
      </c>
      <c r="B22" s="37" t="str">
        <f>Elevi!B22</f>
        <v>Elev 21</v>
      </c>
      <c r="C22" s="33" t="str">
        <f ca="1">IFERROR(XLOOKUP($B22,Atletism!$B$2:$B$31,Atletism!$R$2:$R$31,""), IFERROR(VLOOKUP($B22,Atletism!$B$2:$R$31,16,FALSE),""))</f>
        <v/>
      </c>
      <c r="D22" s="33">
        <f ca="1">IFERROR(XLOOKUP($B22,Jocuri_sportive!$B$2:$B$31,Jocuri_sportive!$G$2:$G$31,""), IFERROR(VLOOKUP($B22,Jocuri_sportive!$B$2:$G$31,6,FALSE),""))</f>
        <v>4.5</v>
      </c>
      <c r="E22" s="33">
        <f t="shared" ca="1" si="0"/>
        <v>4.5</v>
      </c>
    </row>
    <row r="23" spans="1:5" x14ac:dyDescent="0.3">
      <c r="A23" s="36">
        <v>22</v>
      </c>
      <c r="B23" s="37" t="str">
        <f>Elevi!B23</f>
        <v>Elev 22</v>
      </c>
      <c r="C23" s="33">
        <f ca="1">IFERROR(XLOOKUP($B23,Atletism!$B$2:$B$31,Atletism!$R$2:$R$31,""), IFERROR(VLOOKUP($B23,Atletism!$B$2:$R$31,16,FALSE),""))</f>
        <v>9</v>
      </c>
      <c r="D23" s="33">
        <f ca="1">IFERROR(XLOOKUP($B23,Jocuri_sportive!$B$2:$B$31,Jocuri_sportive!$G$2:$G$31,""), IFERROR(VLOOKUP($B23,Jocuri_sportive!$B$2:$G$31,6,FALSE),""))</f>
        <v>6.5</v>
      </c>
      <c r="E23" s="33">
        <f t="shared" ca="1" si="0"/>
        <v>7.75</v>
      </c>
    </row>
    <row r="24" spans="1:5" x14ac:dyDescent="0.3">
      <c r="A24" s="36">
        <v>23</v>
      </c>
      <c r="B24" s="37" t="str">
        <f>Elevi!B24</f>
        <v>Elev 23</v>
      </c>
      <c r="C24" s="33">
        <f ca="1">IFERROR(XLOOKUP($B24,Atletism!$B$2:$B$31,Atletism!$R$2:$R$31,""), IFERROR(VLOOKUP($B24,Atletism!$B$2:$R$31,16,FALSE),""))</f>
        <v>9</v>
      </c>
      <c r="D24" s="33">
        <f ca="1">IFERROR(XLOOKUP($B24,Jocuri_sportive!$B$2:$B$31,Jocuri_sportive!$G$2:$G$31,""), IFERROR(VLOOKUP($B24,Jocuri_sportive!$B$2:$G$31,6,FALSE),""))</f>
        <v>9.25</v>
      </c>
      <c r="E24" s="33">
        <f t="shared" ca="1" si="0"/>
        <v>9.1300000000000008</v>
      </c>
    </row>
    <row r="25" spans="1:5" x14ac:dyDescent="0.3">
      <c r="A25" s="36">
        <v>24</v>
      </c>
      <c r="B25" s="37" t="str">
        <f>Elevi!B25</f>
        <v>Elev 24</v>
      </c>
      <c r="C25" s="33">
        <f ca="1">IFERROR(XLOOKUP($B25,Atletism!$B$2:$B$31,Atletism!$R$2:$R$31,""), IFERROR(VLOOKUP($B25,Atletism!$B$2:$R$31,16,FALSE),""))</f>
        <v>10</v>
      </c>
      <c r="D25" s="33">
        <f ca="1">IFERROR(XLOOKUP($B25,Jocuri_sportive!$B$2:$B$31,Jocuri_sportive!$G$2:$G$31,""), IFERROR(VLOOKUP($B25,Jocuri_sportive!$B$2:$G$31,6,FALSE),""))</f>
        <v>8.5</v>
      </c>
      <c r="E25" s="33">
        <f t="shared" ca="1" si="0"/>
        <v>9.25</v>
      </c>
    </row>
    <row r="26" spans="1:5" x14ac:dyDescent="0.3">
      <c r="A26" s="36">
        <v>25</v>
      </c>
      <c r="B26" s="37" t="str">
        <f>Elevi!B26</f>
        <v>Elev 25</v>
      </c>
      <c r="C26" s="33">
        <f ca="1">IFERROR(XLOOKUP($B26,Atletism!$B$2:$B$31,Atletism!$R$2:$R$31,""), IFERROR(VLOOKUP($B26,Atletism!$B$2:$R$31,16,FALSE),""))</f>
        <v>10</v>
      </c>
      <c r="D26" s="33">
        <f ca="1">IFERROR(XLOOKUP($B26,Jocuri_sportive!$B$2:$B$31,Jocuri_sportive!$G$2:$G$31,""), IFERROR(VLOOKUP($B26,Jocuri_sportive!$B$2:$G$31,6,FALSE),""))</f>
        <v>7.5</v>
      </c>
      <c r="E26" s="33">
        <f t="shared" ca="1" si="0"/>
        <v>8.75</v>
      </c>
    </row>
    <row r="27" spans="1:5" x14ac:dyDescent="0.3">
      <c r="A27" s="36">
        <v>26</v>
      </c>
      <c r="B27" s="37" t="str">
        <f>Elevi!B27</f>
        <v>Elev 26</v>
      </c>
      <c r="C27" s="33">
        <f ca="1">IFERROR(XLOOKUP($B27,Atletism!$B$2:$B$31,Atletism!$R$2:$R$31,""), IFERROR(VLOOKUP($B27,Atletism!$B$2:$R$31,16,FALSE),""))</f>
        <v>10</v>
      </c>
      <c r="D27" s="33">
        <f ca="1">IFERROR(XLOOKUP($B27,Jocuri_sportive!$B$2:$B$31,Jocuri_sportive!$G$2:$G$31,""), IFERROR(VLOOKUP($B27,Jocuri_sportive!$B$2:$G$31,6,FALSE),""))</f>
        <v>8.5</v>
      </c>
      <c r="E27" s="33">
        <f t="shared" ca="1" si="0"/>
        <v>9.25</v>
      </c>
    </row>
    <row r="28" spans="1:5" x14ac:dyDescent="0.3">
      <c r="A28" s="36">
        <v>27</v>
      </c>
      <c r="B28" s="37" t="str">
        <f>Elevi!B28</f>
        <v>Elev 27</v>
      </c>
      <c r="C28" s="33">
        <f ca="1">IFERROR(XLOOKUP($B28,Atletism!$B$2:$B$31,Atletism!$R$2:$R$31,""), IFERROR(VLOOKUP($B28,Atletism!$B$2:$R$31,16,FALSE),""))</f>
        <v>9</v>
      </c>
      <c r="D28" s="33">
        <f ca="1">IFERROR(XLOOKUP($B28,Jocuri_sportive!$B$2:$B$31,Jocuri_sportive!$G$2:$G$31,""), IFERROR(VLOOKUP($B28,Jocuri_sportive!$B$2:$G$31,6,FALSE),""))</f>
        <v>10</v>
      </c>
      <c r="E28" s="33">
        <f t="shared" ca="1" si="0"/>
        <v>9.5</v>
      </c>
    </row>
    <row r="29" spans="1:5" x14ac:dyDescent="0.3">
      <c r="A29" s="36">
        <v>28</v>
      </c>
      <c r="B29" s="37" t="str">
        <f>Elevi!B29</f>
        <v>Elev 28</v>
      </c>
      <c r="C29" s="33" t="str">
        <f ca="1">IFERROR(XLOOKUP($B29,Atletism!$B$2:$B$31,Atletism!$R$2:$R$31,""), IFERROR(VLOOKUP($B29,Atletism!$B$2:$R$31,16,FALSE),""))</f>
        <v/>
      </c>
      <c r="D29" s="33">
        <f ca="1">IFERROR(XLOOKUP($B29,Jocuri_sportive!$B$2:$B$31,Jocuri_sportive!$G$2:$G$31,""), IFERROR(VLOOKUP($B29,Jocuri_sportive!$B$2:$G$31,6,FALSE),""))</f>
        <v>7</v>
      </c>
      <c r="E29" s="33">
        <f t="shared" ca="1" si="0"/>
        <v>7</v>
      </c>
    </row>
    <row r="30" spans="1:5" x14ac:dyDescent="0.3">
      <c r="A30" s="36">
        <v>29</v>
      </c>
      <c r="B30" s="37">
        <f>Elevi!B30</f>
        <v>0</v>
      </c>
      <c r="C30" s="33" t="str">
        <f ca="1">IFERROR(XLOOKUP($B30,Atletism!$B$2:$B$31,Atletism!$R$2:$R$31,""), IFERROR(VLOOKUP($B30,Atletism!$B$2:$R$31,16,FALSE),""))</f>
        <v/>
      </c>
      <c r="D30" s="33" t="str">
        <f ca="1">IFERROR(XLOOKUP($B30,Jocuri_sportive!$B$2:$B$31,Jocuri_sportive!$G$2:$G$31,""), IFERROR(VLOOKUP($B30,Jocuri_sportive!$B$2:$G$31,6,FALSE),""))</f>
        <v/>
      </c>
      <c r="E30" s="33" t="str">
        <f t="shared" ca="1" si="0"/>
        <v/>
      </c>
    </row>
    <row r="31" spans="1:5" x14ac:dyDescent="0.3">
      <c r="A31" s="36">
        <v>30</v>
      </c>
      <c r="B31" s="37">
        <f>Elevi!B31</f>
        <v>0</v>
      </c>
      <c r="C31" s="33" t="str">
        <f ca="1">IFERROR(XLOOKUP($B31,Atletism!$B$2:$B$31,Atletism!$R$2:$R$31,""), IFERROR(VLOOKUP($B31,Atletism!$B$2:$R$31,16,FALSE),""))</f>
        <v/>
      </c>
      <c r="D31" s="33" t="str">
        <f ca="1">IFERROR(XLOOKUP($B31,Jocuri_sportive!$B$2:$B$31,Jocuri_sportive!$G$2:$G$31,""), IFERROR(VLOOKUP($B31,Jocuri_sportive!$B$2:$G$31,6,FALSE),""))</f>
        <v/>
      </c>
      <c r="E31" s="33" t="str">
        <f t="shared" ca="1" si="0"/>
        <v/>
      </c>
    </row>
    <row r="32" spans="1:5" x14ac:dyDescent="0.3">
      <c r="A32" s="27"/>
      <c r="B32" s="27"/>
      <c r="C32" s="27"/>
      <c r="D32" s="27"/>
      <c r="E32" s="27"/>
    </row>
  </sheetData>
  <pageMargins left="0.75" right="0.75" top="1" bottom="1" header="0.5" footer="0.5"/>
  <pageSetup paperSize="125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3"/>
  <sheetViews>
    <sheetView workbookViewId="0">
      <pane ySplit="1" topLeftCell="A2" activePane="bottomLeft" state="frozen"/>
      <selection activeCell="J22" sqref="J22"/>
      <selection pane="bottomLeft" activeCell="J22" sqref="J22"/>
    </sheetView>
  </sheetViews>
  <sheetFormatPr defaultRowHeight="14.4" x14ac:dyDescent="0.3"/>
  <cols>
    <col min="1" max="1" width="18" customWidth="1"/>
    <col min="2" max="10" width="10.77734375" customWidth="1"/>
  </cols>
  <sheetData>
    <row r="1" spans="1:10" ht="25.95" customHeight="1" x14ac:dyDescent="0.3">
      <c r="A1" s="29" t="s">
        <v>17</v>
      </c>
      <c r="B1" s="29" t="s">
        <v>68</v>
      </c>
      <c r="C1" s="29" t="s">
        <v>69</v>
      </c>
      <c r="D1" s="29" t="s">
        <v>78</v>
      </c>
      <c r="E1" s="29" t="s">
        <v>79</v>
      </c>
      <c r="F1" s="29" t="s">
        <v>80</v>
      </c>
      <c r="G1" s="29" t="s">
        <v>81</v>
      </c>
      <c r="H1" s="29" t="s">
        <v>82</v>
      </c>
      <c r="I1" s="29" t="s">
        <v>83</v>
      </c>
      <c r="J1" s="29" t="s">
        <v>13</v>
      </c>
    </row>
    <row r="2" spans="1:10" x14ac:dyDescent="0.3">
      <c r="A2" s="33" t="s">
        <v>84</v>
      </c>
      <c r="B2" s="38">
        <f>AVERAGE(Atletism!E2:E31)</f>
        <v>7.3500000000000005</v>
      </c>
      <c r="C2" s="38">
        <f>AVERAGE(Atletism!F2:F31)</f>
        <v>7.1666666666666679</v>
      </c>
      <c r="D2" s="38">
        <f>AVERAGE(Atletism!G2:G31)</f>
        <v>3.762962962962964</v>
      </c>
      <c r="E2" s="38">
        <f>AVERAGE(Atletism!H2:H31)</f>
        <v>3.7067999999999994</v>
      </c>
      <c r="F2" s="38">
        <f>AVERAGE(Atletism!I2:I31)</f>
        <v>8.304347826086957</v>
      </c>
      <c r="G2" s="38">
        <f>AVERAGE(Atletism!J2:J31)</f>
        <v>8.76</v>
      </c>
      <c r="H2" s="38">
        <f>AVERAGE(Atletism!R2:R31)</f>
        <v>9.1964285714285712</v>
      </c>
      <c r="I2" s="38">
        <f>AVERAGE(Jocuri_sportive!G2:G29)</f>
        <v>7.9760714285714291</v>
      </c>
      <c r="J2" s="41">
        <f ca="1">AVERAGE(Evaluare_finală!E2:E31)</f>
        <v>8.637142857142857</v>
      </c>
    </row>
    <row r="3" spans="1:10" x14ac:dyDescent="0.3">
      <c r="A3" s="33" t="s">
        <v>85</v>
      </c>
      <c r="B3" s="38">
        <f>_xlfn.STDEV.S(Atletism!E2:E29)</f>
        <v>0.83457877946328363</v>
      </c>
      <c r="C3" s="38">
        <f>_xlfn.STDEV.S(Atletism!F2:F29)</f>
        <v>0.53060198033786254</v>
      </c>
      <c r="D3" s="38">
        <f>_xlfn.STDEV.S(Atletism!G2:G29)</f>
        <v>0.34731735448915413</v>
      </c>
      <c r="E3" s="38">
        <f>_xlfn.STDEV.S(Atletism!H2:H29)</f>
        <v>0.39500759486369807</v>
      </c>
      <c r="F3" s="38">
        <f>_xlfn.STDEV.S(Atletism!I2:I29)</f>
        <v>2.037930826926166</v>
      </c>
      <c r="G3" s="38">
        <f>_xlfn.STDEV.S(Atletism!J2:J29)</f>
        <v>1.6273700664978852</v>
      </c>
      <c r="H3" s="38">
        <f>_xlfn.STDEV.S(Atletism!R2:R29)</f>
        <v>0.79013460778066069</v>
      </c>
      <c r="I3" s="38">
        <f>_xlfn.STDEV.S(Jocuri_sportive!G2:G29)</f>
        <v>1.3432667181875908</v>
      </c>
      <c r="J3" s="41">
        <f ca="1">_xlfn.STDEV.S(Evaluare_finală!E2:E29)</f>
        <v>1.0487977496051133</v>
      </c>
    </row>
    <row r="4" spans="1:10" x14ac:dyDescent="0.3">
      <c r="A4" s="33" t="s">
        <v>86</v>
      </c>
      <c r="B4" s="39">
        <f>COUNT(Atletism!B2:B31)</f>
        <v>2</v>
      </c>
      <c r="C4" s="39">
        <f>COUNT(Atletism!B2:B31)</f>
        <v>2</v>
      </c>
      <c r="D4" s="39">
        <f>COUNT(Atletism!B2:B31)</f>
        <v>2</v>
      </c>
      <c r="E4" s="39">
        <f>COUNT(Atletism!B2:B31)</f>
        <v>2</v>
      </c>
      <c r="F4" s="39">
        <f>COUNT(Atletism!B2:B31)</f>
        <v>2</v>
      </c>
      <c r="G4" s="39">
        <f>COUNT(Atletism!B2:B31)</f>
        <v>2</v>
      </c>
      <c r="H4" s="39">
        <f>COUNT(Atletism!R2:R31)</f>
        <v>28</v>
      </c>
      <c r="I4" s="39">
        <f>COUNT(Jocuri_sportive!G2:G31)</f>
        <v>28</v>
      </c>
      <c r="J4" s="40">
        <f ca="1">COUNT(Evaluare_finală!E2:E31)</f>
        <v>28</v>
      </c>
    </row>
    <row r="5" spans="1:10" x14ac:dyDescent="0.3">
      <c r="A5" s="27"/>
      <c r="B5" s="27"/>
      <c r="C5" s="27"/>
      <c r="D5" s="27"/>
      <c r="E5" s="27"/>
      <c r="F5" s="27"/>
      <c r="G5" s="27"/>
      <c r="H5" s="27"/>
      <c r="I5" s="27"/>
      <c r="J5" s="28"/>
    </row>
    <row r="6" spans="1:10" x14ac:dyDescent="0.3">
      <c r="A6" s="4"/>
      <c r="B6" s="4"/>
      <c r="C6" s="4"/>
      <c r="D6" s="4"/>
      <c r="E6" s="4"/>
      <c r="F6" s="4"/>
      <c r="G6" s="4"/>
      <c r="H6" s="4"/>
      <c r="I6" s="4"/>
      <c r="J6" s="7"/>
    </row>
    <row r="7" spans="1:10" x14ac:dyDescent="0.3">
      <c r="A7" s="4"/>
      <c r="B7" s="4"/>
      <c r="C7" s="4"/>
      <c r="D7" s="4"/>
      <c r="E7" s="4"/>
      <c r="F7" s="4"/>
      <c r="G7" s="4"/>
      <c r="H7" s="4"/>
      <c r="I7" s="4"/>
      <c r="J7" s="7"/>
    </row>
    <row r="8" spans="1:10" x14ac:dyDescent="0.3">
      <c r="A8" s="4"/>
      <c r="B8" s="4"/>
      <c r="C8" s="4"/>
      <c r="D8" s="4"/>
      <c r="E8" s="4"/>
      <c r="F8" s="4"/>
      <c r="G8" s="4"/>
      <c r="H8" s="4"/>
      <c r="I8" s="4"/>
      <c r="J8" s="7"/>
    </row>
    <row r="9" spans="1:10" x14ac:dyDescent="0.3">
      <c r="A9" s="4"/>
      <c r="B9" s="4"/>
      <c r="C9" s="4"/>
      <c r="D9" s="4"/>
      <c r="E9" s="4"/>
      <c r="F9" s="4"/>
      <c r="G9" s="4"/>
      <c r="H9" s="4"/>
      <c r="I9" s="4"/>
      <c r="J9" s="7"/>
    </row>
    <row r="10" spans="1:10" x14ac:dyDescent="0.3">
      <c r="A10" s="4"/>
      <c r="B10" s="4"/>
      <c r="C10" s="4"/>
      <c r="D10" s="4"/>
      <c r="E10" s="4"/>
      <c r="F10" s="4"/>
      <c r="G10" s="4"/>
      <c r="H10" s="4"/>
      <c r="I10" s="4"/>
      <c r="J10" s="7"/>
    </row>
    <row r="11" spans="1:10" x14ac:dyDescent="0.3">
      <c r="A11" s="4"/>
      <c r="B11" s="4"/>
      <c r="C11" s="4"/>
      <c r="D11" s="4"/>
      <c r="E11" s="4"/>
      <c r="F11" s="4"/>
      <c r="G11" s="4"/>
      <c r="H11" s="4"/>
      <c r="I11" s="4"/>
      <c r="J11" s="7"/>
    </row>
    <row r="12" spans="1:10" x14ac:dyDescent="0.3">
      <c r="A12" s="4"/>
      <c r="B12" s="4"/>
      <c r="C12" s="4"/>
      <c r="D12" s="4"/>
      <c r="E12" s="4"/>
      <c r="F12" s="4"/>
      <c r="G12" s="4"/>
      <c r="H12" s="4"/>
      <c r="I12" s="4"/>
      <c r="J12" s="7"/>
    </row>
    <row r="13" spans="1:10" x14ac:dyDescent="0.3">
      <c r="A13" s="4"/>
      <c r="B13" s="4"/>
      <c r="C13" s="4"/>
      <c r="D13" s="4"/>
      <c r="E13" s="4"/>
      <c r="F13" s="4"/>
      <c r="G13" s="4"/>
      <c r="H13" s="4"/>
      <c r="I13" s="4"/>
      <c r="J13" s="7"/>
    </row>
    <row r="14" spans="1:10" x14ac:dyDescent="0.3">
      <c r="A14" s="4"/>
      <c r="B14" s="4"/>
      <c r="C14" s="4"/>
      <c r="D14" s="4"/>
      <c r="E14" s="4"/>
      <c r="F14" s="4"/>
      <c r="G14" s="4"/>
      <c r="H14" s="4"/>
      <c r="I14" s="4"/>
      <c r="J14" s="7"/>
    </row>
    <row r="15" spans="1:10" x14ac:dyDescent="0.3">
      <c r="A15" s="4"/>
      <c r="B15" s="4"/>
      <c r="C15" s="4"/>
      <c r="D15" s="4"/>
      <c r="E15" s="4"/>
      <c r="F15" s="4"/>
      <c r="G15" s="4"/>
      <c r="H15" s="4"/>
      <c r="I15" s="4"/>
      <c r="J15" s="7"/>
    </row>
    <row r="16" spans="1:10" x14ac:dyDescent="0.3">
      <c r="A16" s="4"/>
      <c r="B16" s="4"/>
      <c r="C16" s="4"/>
      <c r="D16" s="4"/>
      <c r="E16" s="4"/>
      <c r="F16" s="4"/>
      <c r="G16" s="4"/>
      <c r="H16" s="4"/>
      <c r="I16" s="4"/>
      <c r="J16" s="7"/>
    </row>
    <row r="17" spans="1:10" x14ac:dyDescent="0.3">
      <c r="A17" s="4"/>
      <c r="B17" s="4"/>
      <c r="C17" s="4"/>
      <c r="D17" s="4"/>
      <c r="E17" s="4"/>
      <c r="F17" s="4"/>
      <c r="G17" s="4"/>
      <c r="H17" s="4"/>
      <c r="I17" s="4"/>
      <c r="J17" s="7"/>
    </row>
    <row r="18" spans="1:10" x14ac:dyDescent="0.3">
      <c r="A18" s="4"/>
      <c r="B18" s="4"/>
      <c r="C18" s="4"/>
      <c r="D18" s="4"/>
      <c r="E18" s="4"/>
      <c r="F18" s="4"/>
      <c r="G18" s="4"/>
      <c r="H18" s="4"/>
      <c r="I18" s="4"/>
      <c r="J18" s="7"/>
    </row>
    <row r="19" spans="1:10" x14ac:dyDescent="0.3">
      <c r="A19" s="4"/>
      <c r="B19" s="4"/>
      <c r="C19" s="4"/>
      <c r="D19" s="4"/>
      <c r="E19" s="4"/>
      <c r="F19" s="4"/>
      <c r="G19" s="4"/>
      <c r="H19" s="4"/>
      <c r="I19" s="4"/>
      <c r="J19" s="7"/>
    </row>
    <row r="20" spans="1:10" x14ac:dyDescent="0.3">
      <c r="A20" s="4"/>
      <c r="B20" s="4"/>
      <c r="C20" s="4"/>
      <c r="D20" s="4"/>
      <c r="E20" s="4"/>
      <c r="F20" s="4"/>
      <c r="G20" s="4"/>
      <c r="H20" s="4"/>
      <c r="I20" s="4"/>
      <c r="J20" s="7"/>
    </row>
    <row r="21" spans="1:10" x14ac:dyDescent="0.3">
      <c r="A21" s="4"/>
      <c r="B21" s="4"/>
      <c r="C21" s="4"/>
      <c r="D21" s="4"/>
      <c r="E21" s="4"/>
      <c r="F21" s="4"/>
      <c r="G21" s="4"/>
      <c r="H21" s="4"/>
      <c r="I21" s="4"/>
      <c r="J21" s="7"/>
    </row>
    <row r="22" spans="1:10" x14ac:dyDescent="0.3">
      <c r="A22" s="4"/>
      <c r="B22" s="4"/>
      <c r="C22" s="4"/>
      <c r="D22" s="4"/>
      <c r="E22" s="4"/>
      <c r="F22" s="4"/>
      <c r="G22" s="4"/>
      <c r="H22" s="4"/>
      <c r="I22" s="4"/>
      <c r="J22" s="7"/>
    </row>
    <row r="23" spans="1:10" x14ac:dyDescent="0.3">
      <c r="A23" s="4"/>
      <c r="B23" s="4"/>
      <c r="C23" s="4"/>
      <c r="D23" s="4"/>
      <c r="E23" s="4"/>
      <c r="F23" s="4"/>
      <c r="G23" s="4"/>
      <c r="H23" s="4"/>
      <c r="I23" s="4"/>
      <c r="J23" s="7"/>
    </row>
    <row r="24" spans="1:10" x14ac:dyDescent="0.3">
      <c r="A24" s="4"/>
      <c r="B24" s="4"/>
      <c r="C24" s="4"/>
      <c r="D24" s="4"/>
      <c r="E24" s="4"/>
      <c r="F24" s="4"/>
      <c r="G24" s="4"/>
      <c r="H24" s="4"/>
      <c r="I24" s="4"/>
      <c r="J24" s="7"/>
    </row>
    <row r="25" spans="1:10" x14ac:dyDescent="0.3">
      <c r="A25" s="4"/>
      <c r="B25" s="4"/>
      <c r="C25" s="4"/>
      <c r="D25" s="4"/>
      <c r="E25" s="4"/>
      <c r="F25" s="4"/>
      <c r="G25" s="4"/>
      <c r="H25" s="4"/>
      <c r="I25" s="4"/>
      <c r="J25" s="7"/>
    </row>
    <row r="26" spans="1:10" x14ac:dyDescent="0.3">
      <c r="A26" s="4"/>
      <c r="B26" s="4"/>
      <c r="C26" s="4"/>
      <c r="D26" s="4"/>
      <c r="E26" s="4"/>
      <c r="F26" s="4"/>
      <c r="G26" s="4"/>
      <c r="H26" s="4"/>
      <c r="I26" s="4"/>
      <c r="J26" s="7"/>
    </row>
    <row r="27" spans="1:10" x14ac:dyDescent="0.3">
      <c r="A27" s="4"/>
      <c r="B27" s="4"/>
      <c r="C27" s="4"/>
      <c r="D27" s="4"/>
      <c r="E27" s="4"/>
      <c r="F27" s="4"/>
      <c r="G27" s="4"/>
      <c r="H27" s="4"/>
      <c r="I27" s="4"/>
      <c r="J27" s="7"/>
    </row>
    <row r="28" spans="1:10" x14ac:dyDescent="0.3">
      <c r="A28" s="4"/>
      <c r="B28" s="4"/>
      <c r="C28" s="4"/>
      <c r="D28" s="4"/>
      <c r="E28" s="4"/>
      <c r="F28" s="4"/>
      <c r="G28" s="4"/>
      <c r="H28" s="4"/>
      <c r="I28" s="4"/>
      <c r="J28" s="7"/>
    </row>
    <row r="29" spans="1:10" x14ac:dyDescent="0.3">
      <c r="A29" s="4"/>
      <c r="B29" s="4"/>
      <c r="C29" s="4"/>
      <c r="D29" s="4"/>
      <c r="E29" s="4"/>
      <c r="F29" s="4"/>
      <c r="G29" s="4"/>
      <c r="H29" s="4"/>
      <c r="I29" s="4"/>
      <c r="J29" s="7"/>
    </row>
    <row r="30" spans="1:10" x14ac:dyDescent="0.3">
      <c r="A30" s="4"/>
      <c r="B30" s="4"/>
      <c r="C30" s="4"/>
      <c r="D30" s="4"/>
      <c r="E30" s="4"/>
      <c r="F30" s="4"/>
      <c r="G30" s="4"/>
      <c r="H30" s="4"/>
      <c r="I30" s="4"/>
      <c r="J30" s="7"/>
    </row>
    <row r="31" spans="1:10" x14ac:dyDescent="0.3">
      <c r="A31" s="4"/>
      <c r="B31" s="4"/>
      <c r="C31" s="4"/>
      <c r="D31" s="4"/>
      <c r="E31" s="4"/>
      <c r="F31" s="4"/>
      <c r="G31" s="4"/>
      <c r="H31" s="4"/>
      <c r="I31" s="4"/>
      <c r="J31" s="7"/>
    </row>
    <row r="32" spans="1:10" x14ac:dyDescent="0.3">
      <c r="A32" s="4"/>
      <c r="B32" s="4"/>
      <c r="C32" s="4"/>
      <c r="D32" s="4"/>
      <c r="E32" s="4"/>
      <c r="F32" s="4"/>
      <c r="G32" s="4"/>
      <c r="H32" s="4"/>
      <c r="I32" s="4"/>
      <c r="J32" s="7"/>
    </row>
    <row r="33" spans="1:10" x14ac:dyDescent="0.3">
      <c r="A33" s="8" t="s">
        <v>87</v>
      </c>
      <c r="B33" s="9">
        <f t="shared" ref="B33:J33" si="0">IFERROR(B3/B2*100,"")</f>
        <v>11.354813326031069</v>
      </c>
      <c r="C33" s="9">
        <f t="shared" si="0"/>
        <v>7.4037485628538944</v>
      </c>
      <c r="D33" s="9">
        <f t="shared" si="0"/>
        <v>9.229890325991299</v>
      </c>
      <c r="E33" s="9">
        <f t="shared" si="0"/>
        <v>10.656296397531513</v>
      </c>
      <c r="F33" s="9">
        <f t="shared" si="0"/>
        <v>24.54052828235697</v>
      </c>
      <c r="G33" s="9">
        <f t="shared" si="0"/>
        <v>18.577283864131111</v>
      </c>
      <c r="H33" s="9">
        <f t="shared" si="0"/>
        <v>8.5917549583916504</v>
      </c>
      <c r="I33" s="9">
        <f t="shared" si="0"/>
        <v>16.841207231116524</v>
      </c>
      <c r="J33" s="9">
        <f t="shared" ca="1" si="0"/>
        <v>12.142878344749906</v>
      </c>
    </row>
  </sheetData>
  <pageMargins left="0.75" right="0.75" top="1" bottom="1" header="0.5" footer="0.5"/>
  <pageSetup paperSize="12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9</vt:i4>
      </vt:variant>
    </vt:vector>
  </HeadingPairs>
  <TitlesOfParts>
    <vt:vector size="9" baseType="lpstr">
      <vt:lpstr>Raport_elev</vt:lpstr>
      <vt:lpstr>Dashboard</vt:lpstr>
      <vt:lpstr>BAREM</vt:lpstr>
      <vt:lpstr>Instrucțiuni</vt:lpstr>
      <vt:lpstr>Elevi</vt:lpstr>
      <vt:lpstr>Atletism</vt:lpstr>
      <vt:lpstr>Jocuri_sportive</vt:lpstr>
      <vt:lpstr>Evaluare_finală</vt:lpstr>
      <vt:lpstr>Analiza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2026-03-09T08:52:53Z</dcterms:created>
  <dcterms:modified xsi:type="dcterms:W3CDTF">2026-03-09T08:58:08Z</dcterms:modified>
</cp:coreProperties>
</file>